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75" windowWidth="18870" windowHeight="12435" tabRatio="906"/>
  </bookViews>
  <sheets>
    <sheet name="1.1" sheetId="1" r:id="rId1"/>
    <sheet name="1.2" sheetId="2" r:id="rId2"/>
    <sheet name="1.3" sheetId="3" r:id="rId3"/>
    <sheet name="2.0" sheetId="4" r:id="rId4"/>
    <sheet name="3.0" sheetId="5" r:id="rId5"/>
    <sheet name="4.0" sheetId="7" r:id="rId6"/>
    <sheet name="5.0" sheetId="9" r:id="rId7"/>
    <sheet name="6.0" sheetId="11" r:id="rId8"/>
    <sheet name="7.a" sheetId="13" r:id="rId9"/>
    <sheet name="7.b" sheetId="14" r:id="rId10"/>
    <sheet name="7.c" sheetId="15" r:id="rId11"/>
    <sheet name="8.0" sheetId="16" r:id="rId12"/>
    <sheet name="9.0" sheetId="18" r:id="rId13"/>
    <sheet name="10.a" sheetId="19" r:id="rId14"/>
    <sheet name="10.b" sheetId="20" r:id="rId15"/>
    <sheet name="11.0" sheetId="33" r:id="rId16"/>
    <sheet name="12.0" sheetId="35" r:id="rId17"/>
    <sheet name="13.a" sheetId="37" r:id="rId18"/>
    <sheet name="13.b" sheetId="38" r:id="rId19"/>
    <sheet name="14.0" sheetId="40" r:id="rId20"/>
    <sheet name="15.0" sheetId="43" r:id="rId21"/>
    <sheet name="16.0" sheetId="44" r:id="rId22"/>
    <sheet name="17.0" sheetId="45" r:id="rId23"/>
    <sheet name="18.0" sheetId="46" r:id="rId24"/>
    <sheet name="19.a" sheetId="53" r:id="rId25"/>
    <sheet name="19.b " sheetId="54" r:id="rId26"/>
    <sheet name="19.c" sheetId="55" r:id="rId27"/>
    <sheet name="19.d " sheetId="56" r:id="rId28"/>
    <sheet name="19.e" sheetId="57" r:id="rId29"/>
    <sheet name="20.0" sheetId="58" r:id="rId30"/>
    <sheet name="21.a" sheetId="63" r:id="rId31"/>
    <sheet name="21.b" sheetId="64" r:id="rId32"/>
    <sheet name="21.c" sheetId="65" r:id="rId33"/>
    <sheet name="21.d" sheetId="66" r:id="rId34"/>
    <sheet name="22" sheetId="73" r:id="rId35"/>
    <sheet name="23.a" sheetId="80" r:id="rId36"/>
    <sheet name="23.b" sheetId="81" r:id="rId37"/>
    <sheet name="24.a" sheetId="74" r:id="rId38"/>
    <sheet name="24.b" sheetId="75" r:id="rId39"/>
    <sheet name="24.c" sheetId="76" r:id="rId40"/>
  </sheets>
  <definedNames>
    <definedName name="_xlnm.Print_Area" localSheetId="0">'1.1'!$A$1:$V$66</definedName>
    <definedName name="_xlnm.Print_Area" localSheetId="1">'1.2'!$A$1:$T$59</definedName>
    <definedName name="_xlnm.Print_Area" localSheetId="2">'1.3'!$A$1:$W$78</definedName>
    <definedName name="_xlnm.Print_Area" localSheetId="13">'10.a'!$A$1:$L$114</definedName>
    <definedName name="_xlnm.Print_Area" localSheetId="17">'13.a'!$A$1:$N$82</definedName>
    <definedName name="_xlnm.Print_Area" localSheetId="18">'13.b'!$A$1:$O$49</definedName>
    <definedName name="_xlnm.Print_Area" localSheetId="19">'14.0'!$A$1:$O$62</definedName>
    <definedName name="_xlnm.Print_Area" localSheetId="20">'15.0'!$A$1:$R$35</definedName>
    <definedName name="_xlnm.Print_Area" localSheetId="21">'16.0'!$A$1:$K$26</definedName>
    <definedName name="_xlnm.Print_Area" localSheetId="22">'17.0'!$A$1:$K$16</definedName>
    <definedName name="_xlnm.Print_Area" localSheetId="25">'19.b '!$A$1:$N$25</definedName>
    <definedName name="_xlnm.Print_Area" localSheetId="28">'19.e'!$A$1:$I$14</definedName>
    <definedName name="_xlnm.Print_Area" localSheetId="3">'2.0'!$A$1:$W$102</definedName>
    <definedName name="_xlnm.Print_Area" localSheetId="29">'20.0'!$A$1:$J$29</definedName>
    <definedName name="_xlnm.Print_Area" localSheetId="31">'21.b'!$A$1:$G$9</definedName>
    <definedName name="_xlnm.Print_Area" localSheetId="32">'21.c'!$A$1:$I$9</definedName>
    <definedName name="_xlnm.Print_Area" localSheetId="33">'21.d'!$A$1:$E$8</definedName>
    <definedName name="_xlnm.Print_Area" localSheetId="34">'22'!$A$1:$K$20</definedName>
    <definedName name="_xlnm.Print_Area" localSheetId="4">'3.0'!$A$1:$M$32</definedName>
    <definedName name="_xlnm.Print_Area" localSheetId="5">'4.0'!$A$1:$J$59</definedName>
    <definedName name="_xlnm.Print_Area" localSheetId="6">'5.0'!$A$1:$M$43</definedName>
    <definedName name="_xlnm.Print_Area" localSheetId="7">'6.0'!$A$1:$M$76</definedName>
    <definedName name="_xlnm.Print_Area" localSheetId="8">'7.a'!$A$1:$J$80</definedName>
    <definedName name="_xlnm.Print_Area" localSheetId="10">'7.c'!$A$1:$K$18</definedName>
    <definedName name="_xlnm.Print_Area" localSheetId="11">'8.0'!$A$1:$M$63</definedName>
    <definedName name="_xlnm.Print_Area" localSheetId="12">'9.0'!$A$1:$L$105</definedName>
  </definedNames>
  <calcPr calcId="125725"/>
  <customWorkbookViews>
    <customWorkbookView name="Dufrane - Personal View" guid="{5D819D0C-25F7-408A-B978-F4F86F7655CA}" mergeInterval="0" personalView="1" maximized="1" windowWidth="1148" windowHeight="638" activeSheetId="14"/>
    <customWorkbookView name="Bertels - Personal View" guid="{38D2783F-AA27-4F4E-971B-4DC317F376AA}" mergeInterval="0" personalView="1" maximized="1" windowWidth="1276" windowHeight="744" activeSheetId="4" showComments="commIndAndComment"/>
    <customWorkbookView name="Gerard - Personal View" guid="{5B30C222-34DE-40B1-88FD-0AC1604C96E8}" mergeInterval="0" personalView="1" xWindow="14" yWindow="39" windowWidth="997" windowHeight="497" activeSheetId="3"/>
  </customWorkbookViews>
</workbook>
</file>

<file path=xl/calcChain.xml><?xml version="1.0" encoding="utf-8"?>
<calcChain xmlns="http://schemas.openxmlformats.org/spreadsheetml/2006/main">
  <c r="D33" i="7"/>
  <c r="D32"/>
  <c r="D82" i="37"/>
  <c r="D56"/>
  <c r="D33" i="35"/>
  <c r="D36" i="33"/>
  <c r="D62" i="16"/>
  <c r="D34"/>
  <c r="D80" i="13"/>
  <c r="D47"/>
  <c r="D34"/>
  <c r="D42" i="11"/>
  <c r="D75"/>
  <c r="D28" i="9"/>
  <c r="D30" i="5"/>
  <c r="D29"/>
  <c r="D28"/>
  <c r="D27"/>
  <c r="D32"/>
  <c r="D33"/>
  <c r="D59" i="7"/>
  <c r="D58"/>
  <c r="D83" i="37"/>
  <c r="D85" i="35"/>
  <c r="D38" i="33"/>
  <c r="D64" i="16"/>
  <c r="D31" i="14"/>
  <c r="D30"/>
  <c r="D29"/>
  <c r="D81" i="13"/>
  <c r="D77" i="11"/>
  <c r="D44" i="9"/>
  <c r="G24" i="11"/>
  <c r="D61" i="7"/>
  <c r="D60"/>
  <c r="D21" i="33" l="1"/>
  <c r="D18"/>
  <c r="D13"/>
  <c r="D10"/>
  <c r="E13" i="9"/>
  <c r="D13"/>
  <c r="E7"/>
  <c r="E20" s="1"/>
  <c r="H15" i="11"/>
  <c r="D15"/>
  <c r="H9"/>
  <c r="D9"/>
  <c r="F8"/>
  <c r="F7"/>
  <c r="F6"/>
  <c r="H5"/>
  <c r="F5"/>
  <c r="E5"/>
  <c r="D5"/>
  <c r="D22" s="1"/>
  <c r="F22" l="1"/>
  <c r="E22"/>
  <c r="H22"/>
  <c r="D7" i="9"/>
  <c r="D4" i="33"/>
  <c r="D4" i="9"/>
  <c r="D20" s="1"/>
  <c r="D27" i="33"/>
  <c r="D37" s="1"/>
  <c r="D22" i="5" l="1"/>
  <c r="D15" i="81"/>
  <c r="E7"/>
  <c r="D13"/>
  <c r="D11" i="80"/>
  <c r="D10"/>
  <c r="D59" i="2"/>
  <c r="D66" i="1"/>
  <c r="F18"/>
  <c r="D59" i="37"/>
  <c r="D60"/>
  <c r="D61"/>
  <c r="D62"/>
  <c r="D74"/>
  <c r="D75"/>
  <c r="D77"/>
  <c r="D78"/>
  <c r="D79"/>
  <c r="D80"/>
  <c r="D81"/>
  <c r="H11" i="1"/>
  <c r="H24"/>
  <c r="D30" s="1"/>
  <c r="H14"/>
  <c r="H18"/>
  <c r="G11"/>
  <c r="G24"/>
  <c r="D29" s="1"/>
  <c r="G14"/>
  <c r="G18"/>
  <c r="F11"/>
  <c r="F24"/>
  <c r="F14"/>
  <c r="E23"/>
  <c r="E22"/>
  <c r="E20"/>
  <c r="E19"/>
  <c r="E17"/>
  <c r="E16"/>
  <c r="E15"/>
  <c r="E13"/>
  <c r="E12"/>
  <c r="E10"/>
  <c r="E9"/>
  <c r="E8"/>
  <c r="C8" i="58"/>
  <c r="E7" i="1"/>
  <c r="E6"/>
  <c r="D6" i="58"/>
  <c r="D22" s="1"/>
  <c r="E5" i="1"/>
  <c r="E4"/>
  <c r="D4" i="58"/>
  <c r="D20" s="1"/>
  <c r="E3" i="1"/>
  <c r="H3" i="3"/>
  <c r="H7"/>
  <c r="H10"/>
  <c r="H23"/>
  <c r="H26"/>
  <c r="G3"/>
  <c r="G7"/>
  <c r="G26"/>
  <c r="G10"/>
  <c r="G23"/>
  <c r="F3"/>
  <c r="F7"/>
  <c r="F10"/>
  <c r="D69"/>
  <c r="F23"/>
  <c r="E23"/>
  <c r="E25"/>
  <c r="E24"/>
  <c r="E22"/>
  <c r="E21"/>
  <c r="E20"/>
  <c r="E19"/>
  <c r="E18"/>
  <c r="E17"/>
  <c r="E16"/>
  <c r="E15"/>
  <c r="E14"/>
  <c r="E13"/>
  <c r="E12"/>
  <c r="E11"/>
  <c r="E9"/>
  <c r="E8"/>
  <c r="E6"/>
  <c r="E5"/>
  <c r="E4"/>
  <c r="G5" i="65"/>
  <c r="D9"/>
  <c r="C7" i="58"/>
  <c r="D5"/>
  <c r="D21" s="1"/>
  <c r="G12" i="15"/>
  <c r="D64" i="13" s="1"/>
  <c r="F12" i="15"/>
  <c r="D63" i="13" s="1"/>
  <c r="E12" i="15"/>
  <c r="D12"/>
  <c r="D61" i="13" s="1"/>
  <c r="C11" i="73"/>
  <c r="D20"/>
  <c r="C7"/>
  <c r="D19"/>
  <c r="C4"/>
  <c r="D18"/>
  <c r="G5" i="63"/>
  <c r="G6"/>
  <c r="G11"/>
  <c r="G7"/>
  <c r="G8"/>
  <c r="G9"/>
  <c r="G10"/>
  <c r="F11"/>
  <c r="E11"/>
  <c r="D11"/>
  <c r="C11"/>
  <c r="D11" i="57"/>
  <c r="D10" i="56"/>
  <c r="C10"/>
  <c r="D5"/>
  <c r="C5"/>
  <c r="D11" i="55"/>
  <c r="D9"/>
  <c r="K9" i="54"/>
  <c r="J9"/>
  <c r="C9"/>
  <c r="D9"/>
  <c r="E9"/>
  <c r="F9"/>
  <c r="I9"/>
  <c r="G9"/>
  <c r="H9"/>
  <c r="I8"/>
  <c r="I6"/>
  <c r="C5" i="53"/>
  <c r="D5"/>
  <c r="E5"/>
  <c r="E17"/>
  <c r="E16"/>
  <c r="E14"/>
  <c r="E9"/>
  <c r="E8"/>
  <c r="E7"/>
  <c r="E6"/>
  <c r="D4" i="46"/>
  <c r="E4"/>
  <c r="F4"/>
  <c r="F8"/>
  <c r="F10"/>
  <c r="F12"/>
  <c r="F13"/>
  <c r="F11"/>
  <c r="F15"/>
  <c r="F16"/>
  <c r="E11"/>
  <c r="E17"/>
  <c r="C21"/>
  <c r="D11"/>
  <c r="D17"/>
  <c r="C20"/>
  <c r="F6"/>
  <c r="F5"/>
  <c r="G6" i="45"/>
  <c r="D16"/>
  <c r="F4"/>
  <c r="F5"/>
  <c r="F6"/>
  <c r="E6"/>
  <c r="D6"/>
  <c r="E5" i="4"/>
  <c r="D97"/>
  <c r="E18"/>
  <c r="D99"/>
  <c r="E27"/>
  <c r="D100"/>
  <c r="E33"/>
  <c r="D101"/>
  <c r="E39"/>
  <c r="D102"/>
  <c r="E53"/>
  <c r="D92"/>
  <c r="E56"/>
  <c r="E62"/>
  <c r="D95"/>
  <c r="E67"/>
  <c r="D96"/>
  <c r="E61"/>
  <c r="D94"/>
  <c r="F4" i="44"/>
  <c r="D15"/>
  <c r="F5"/>
  <c r="D16"/>
  <c r="F6"/>
  <c r="D17"/>
  <c r="F7"/>
  <c r="D18"/>
  <c r="F8"/>
  <c r="D19"/>
  <c r="E9"/>
  <c r="D13"/>
  <c r="D9"/>
  <c r="D27" i="43"/>
  <c r="C35"/>
  <c r="D6"/>
  <c r="D11"/>
  <c r="D20"/>
  <c r="G50" i="40"/>
  <c r="F50"/>
  <c r="E50"/>
  <c r="D50"/>
  <c r="I6" i="37"/>
  <c r="I7"/>
  <c r="I8"/>
  <c r="I9"/>
  <c r="I21"/>
  <c r="I22"/>
  <c r="I24"/>
  <c r="I25"/>
  <c r="I26"/>
  <c r="I27"/>
  <c r="I28"/>
  <c r="F5" i="38"/>
  <c r="F14"/>
  <c r="F10"/>
  <c r="F23"/>
  <c r="F20"/>
  <c r="D43"/>
  <c r="E5"/>
  <c r="E14"/>
  <c r="E10"/>
  <c r="E23"/>
  <c r="E20"/>
  <c r="D5"/>
  <c r="D14"/>
  <c r="D10"/>
  <c r="D23"/>
  <c r="D20"/>
  <c r="H5" i="37"/>
  <c r="D58"/>
  <c r="H11"/>
  <c r="D64"/>
  <c r="I11"/>
  <c r="H12"/>
  <c r="D65"/>
  <c r="I12"/>
  <c r="H13"/>
  <c r="D66"/>
  <c r="I13"/>
  <c r="H15"/>
  <c r="D68"/>
  <c r="I15"/>
  <c r="H16"/>
  <c r="D69"/>
  <c r="I16"/>
  <c r="H17"/>
  <c r="D70"/>
  <c r="I17"/>
  <c r="H18"/>
  <c r="D71"/>
  <c r="I18"/>
  <c r="H19"/>
  <c r="D72"/>
  <c r="H23"/>
  <c r="D76"/>
  <c r="G14"/>
  <c r="F14"/>
  <c r="F10"/>
  <c r="D51"/>
  <c r="E14"/>
  <c r="D14"/>
  <c r="D10"/>
  <c r="D49"/>
  <c r="G10"/>
  <c r="E10"/>
  <c r="F5" i="35"/>
  <c r="F10"/>
  <c r="F18"/>
  <c r="F15"/>
  <c r="E5"/>
  <c r="E10"/>
  <c r="E18"/>
  <c r="E15"/>
  <c r="D5"/>
  <c r="D10"/>
  <c r="D18"/>
  <c r="D15"/>
  <c r="H6" i="2"/>
  <c r="H23"/>
  <c r="D29" s="1"/>
  <c r="I29" i="38"/>
  <c r="H16" i="2"/>
  <c r="G6"/>
  <c r="G23"/>
  <c r="D28" s="1"/>
  <c r="G16"/>
  <c r="F6"/>
  <c r="F23"/>
  <c r="G29" i="38"/>
  <c r="F16" i="2"/>
  <c r="E16"/>
  <c r="E22"/>
  <c r="E21"/>
  <c r="E20"/>
  <c r="E18"/>
  <c r="E17"/>
  <c r="E15"/>
  <c r="E14"/>
  <c r="E13"/>
  <c r="E12"/>
  <c r="F51" i="40" s="1"/>
  <c r="E11" i="2"/>
  <c r="E10"/>
  <c r="E9"/>
  <c r="E8"/>
  <c r="E7"/>
  <c r="E6"/>
  <c r="C12" i="58"/>
  <c r="E5" i="2"/>
  <c r="D11" i="58"/>
  <c r="D27" s="1"/>
  <c r="E4" i="2"/>
  <c r="D10" i="58"/>
  <c r="D26" s="1"/>
  <c r="E3" i="2"/>
  <c r="G53" i="19"/>
  <c r="D110"/>
  <c r="F53"/>
  <c r="D109"/>
  <c r="E53"/>
  <c r="D108"/>
  <c r="G28"/>
  <c r="G55"/>
  <c r="D113"/>
  <c r="F28"/>
  <c r="D106"/>
  <c r="E28"/>
  <c r="D105"/>
  <c r="K5" i="18"/>
  <c r="K30"/>
  <c r="J20"/>
  <c r="J15"/>
  <c r="J30"/>
  <c r="J9"/>
  <c r="J5"/>
  <c r="I20"/>
  <c r="I15"/>
  <c r="I9"/>
  <c r="I5"/>
  <c r="H20"/>
  <c r="H15"/>
  <c r="H9"/>
  <c r="H5"/>
  <c r="G20"/>
  <c r="G15"/>
  <c r="G9"/>
  <c r="F20"/>
  <c r="F15"/>
  <c r="F9"/>
  <c r="E20"/>
  <c r="E15"/>
  <c r="E9"/>
  <c r="D20"/>
  <c r="D15"/>
  <c r="D9"/>
  <c r="H5" i="16"/>
  <c r="H11"/>
  <c r="H18" s="1"/>
  <c r="G5"/>
  <c r="G11"/>
  <c r="G18"/>
  <c r="D61"/>
  <c r="F5"/>
  <c r="F11"/>
  <c r="F18" s="1"/>
  <c r="D60" s="1"/>
  <c r="E5"/>
  <c r="E11"/>
  <c r="E18" s="1"/>
  <c r="D5"/>
  <c r="D11"/>
  <c r="D18" s="1"/>
  <c r="J12" i="15"/>
  <c r="I12"/>
  <c r="H12"/>
  <c r="K12"/>
  <c r="G16" i="14"/>
  <c r="H16"/>
  <c r="F16"/>
  <c r="E4"/>
  <c r="E10"/>
  <c r="E16" s="1"/>
  <c r="D4"/>
  <c r="D10"/>
  <c r="D16" s="1"/>
  <c r="C4"/>
  <c r="C10"/>
  <c r="C16" s="1"/>
  <c r="H5" i="13"/>
  <c r="G5"/>
  <c r="G11"/>
  <c r="G18"/>
  <c r="D77"/>
  <c r="F5"/>
  <c r="F11"/>
  <c r="F18" s="1"/>
  <c r="D74" s="1"/>
  <c r="E5"/>
  <c r="D69" s="1"/>
  <c r="E11"/>
  <c r="E18" s="1"/>
  <c r="D5"/>
  <c r="D11"/>
  <c r="D18" s="1"/>
  <c r="D73" i="11"/>
  <c r="G28" i="7"/>
  <c r="F28"/>
  <c r="E28"/>
  <c r="D13" i="76"/>
  <c r="D12"/>
  <c r="D11"/>
  <c r="D13" i="75"/>
  <c r="D12"/>
  <c r="D11"/>
  <c r="D16" i="74"/>
  <c r="D15"/>
  <c r="D14"/>
  <c r="D13"/>
  <c r="D24" i="63"/>
  <c r="D23"/>
  <c r="D22"/>
  <c r="D21"/>
  <c r="D19"/>
  <c r="D18"/>
  <c r="D17"/>
  <c r="D16"/>
  <c r="D15"/>
  <c r="D14"/>
  <c r="D29" i="58"/>
  <c r="D28"/>
  <c r="D25"/>
  <c r="D24"/>
  <c r="D23"/>
  <c r="C14" i="57"/>
  <c r="C19" i="56"/>
  <c r="C18"/>
  <c r="C17"/>
  <c r="C16"/>
  <c r="C17" i="55"/>
  <c r="C16"/>
  <c r="C24" i="54"/>
  <c r="C23"/>
  <c r="C22"/>
  <c r="C21"/>
  <c r="C19"/>
  <c r="C18"/>
  <c r="C17"/>
  <c r="C16"/>
  <c r="C15"/>
  <c r="C14"/>
  <c r="C35" i="53"/>
  <c r="C34"/>
  <c r="C32"/>
  <c r="C31"/>
  <c r="C28"/>
  <c r="C25"/>
  <c r="C24"/>
  <c r="C23"/>
  <c r="C38" i="46"/>
  <c r="C37"/>
  <c r="C36"/>
  <c r="C35"/>
  <c r="C33"/>
  <c r="C32"/>
  <c r="C31"/>
  <c r="C30"/>
  <c r="C27"/>
  <c r="C26"/>
  <c r="C24"/>
  <c r="C23"/>
  <c r="D13" i="45"/>
  <c r="D12"/>
  <c r="D10"/>
  <c r="D9"/>
  <c r="D12" i="44"/>
  <c r="C33" i="43"/>
  <c r="C32"/>
  <c r="C31"/>
  <c r="D62" i="40"/>
  <c r="D61"/>
  <c r="D60"/>
  <c r="D59"/>
  <c r="D58"/>
  <c r="D57"/>
  <c r="D56"/>
  <c r="D46" i="38"/>
  <c r="D45"/>
  <c r="D44"/>
  <c r="D40"/>
  <c r="D39"/>
  <c r="D38"/>
  <c r="D34"/>
  <c r="D33"/>
  <c r="D32"/>
  <c r="D54" i="37"/>
  <c r="D52"/>
  <c r="D50"/>
  <c r="D47"/>
  <c r="D46"/>
  <c r="D45"/>
  <c r="D44"/>
  <c r="D43"/>
  <c r="D42"/>
  <c r="D41"/>
  <c r="D40"/>
  <c r="D39"/>
  <c r="D37"/>
  <c r="D36"/>
  <c r="D35"/>
  <c r="D82" i="35"/>
  <c r="D81"/>
  <c r="D80"/>
  <c r="D79"/>
  <c r="D78"/>
  <c r="D77"/>
  <c r="D76"/>
  <c r="D75"/>
  <c r="D73"/>
  <c r="D72"/>
  <c r="D71"/>
  <c r="D70"/>
  <c r="D69"/>
  <c r="D68"/>
  <c r="D67"/>
  <c r="D66"/>
  <c r="D65"/>
  <c r="D64"/>
  <c r="D62"/>
  <c r="D61"/>
  <c r="D60"/>
  <c r="D59"/>
  <c r="D58"/>
  <c r="D57"/>
  <c r="D56"/>
  <c r="D55"/>
  <c r="D53"/>
  <c r="D52"/>
  <c r="D51"/>
  <c r="D50"/>
  <c r="D49"/>
  <c r="D48"/>
  <c r="D47"/>
  <c r="D46"/>
  <c r="D45"/>
  <c r="D44"/>
  <c r="D41"/>
  <c r="D40"/>
  <c r="D39"/>
  <c r="D36"/>
  <c r="D35"/>
  <c r="D34"/>
  <c r="D31"/>
  <c r="D30"/>
  <c r="D29"/>
  <c r="D35" i="33"/>
  <c r="D33"/>
  <c r="D32"/>
  <c r="D31"/>
  <c r="D62" i="13"/>
  <c r="D46"/>
  <c r="D45"/>
  <c r="D44"/>
  <c r="D43"/>
  <c r="D42"/>
  <c r="D41"/>
  <c r="D40"/>
  <c r="D39"/>
  <c r="D38"/>
  <c r="D37"/>
  <c r="D36"/>
  <c r="D35"/>
  <c r="D30" i="9"/>
  <c r="D58" i="2"/>
  <c r="D61" i="1"/>
  <c r="D10" i="20"/>
  <c r="D9"/>
  <c r="D107" i="19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105" i="18"/>
  <c r="D104"/>
  <c r="D103"/>
  <c r="D102"/>
  <c r="D101"/>
  <c r="D100"/>
  <c r="D99"/>
  <c r="D98"/>
  <c r="D97"/>
  <c r="D96"/>
  <c r="D95"/>
  <c r="D94"/>
  <c r="D93"/>
  <c r="D92"/>
  <c r="D90"/>
  <c r="D89"/>
  <c r="D88"/>
  <c r="D87"/>
  <c r="D86"/>
  <c r="D85"/>
  <c r="D84"/>
  <c r="D83"/>
  <c r="D82"/>
  <c r="D81"/>
  <c r="D78"/>
  <c r="D76"/>
  <c r="D75"/>
  <c r="D74"/>
  <c r="D73"/>
  <c r="D72"/>
  <c r="D71"/>
  <c r="D70"/>
  <c r="D68"/>
  <c r="D67"/>
  <c r="D66"/>
  <c r="D65"/>
  <c r="D63"/>
  <c r="D61"/>
  <c r="D60"/>
  <c r="D58"/>
  <c r="D56"/>
  <c r="D55"/>
  <c r="D53"/>
  <c r="D51"/>
  <c r="D49"/>
  <c r="D47"/>
  <c r="D45"/>
  <c r="D43"/>
  <c r="D41"/>
  <c r="D39"/>
  <c r="D57" i="16"/>
  <c r="D56"/>
  <c r="D55"/>
  <c r="D54"/>
  <c r="D53"/>
  <c r="D52"/>
  <c r="D51"/>
  <c r="D50"/>
  <c r="D49"/>
  <c r="D48"/>
  <c r="D46"/>
  <c r="D45"/>
  <c r="D44"/>
  <c r="D43"/>
  <c r="D42"/>
  <c r="D41"/>
  <c r="D40"/>
  <c r="D39"/>
  <c r="D38"/>
  <c r="D37"/>
  <c r="D36"/>
  <c r="D35"/>
  <c r="D33"/>
  <c r="D32"/>
  <c r="D31"/>
  <c r="D30"/>
  <c r="D29"/>
  <c r="D28"/>
  <c r="D27"/>
  <c r="D26"/>
  <c r="D25"/>
  <c r="D24"/>
  <c r="D23"/>
  <c r="D22"/>
  <c r="D16" i="15"/>
  <c r="D28" i="14"/>
  <c r="D27"/>
  <c r="D25"/>
  <c r="D24"/>
  <c r="D22"/>
  <c r="D21"/>
  <c r="D79" i="13"/>
  <c r="D78"/>
  <c r="D76"/>
  <c r="D75"/>
  <c r="D73"/>
  <c r="D72"/>
  <c r="D70"/>
  <c r="D67"/>
  <c r="D66"/>
  <c r="D59"/>
  <c r="D58"/>
  <c r="D57"/>
  <c r="D56"/>
  <c r="D55"/>
  <c r="D54"/>
  <c r="D53"/>
  <c r="D52"/>
  <c r="D51"/>
  <c r="D50"/>
  <c r="D49"/>
  <c r="D33"/>
  <c r="D32"/>
  <c r="D31"/>
  <c r="D30"/>
  <c r="D29"/>
  <c r="D28"/>
  <c r="D27"/>
  <c r="D26"/>
  <c r="D25"/>
  <c r="D24"/>
  <c r="D23"/>
  <c r="D72" i="1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1"/>
  <c r="D40"/>
  <c r="D39"/>
  <c r="D38"/>
  <c r="D37"/>
  <c r="D36"/>
  <c r="D35"/>
  <c r="D34"/>
  <c r="D33"/>
  <c r="D32"/>
  <c r="D31"/>
  <c r="D30"/>
  <c r="D29"/>
  <c r="D28"/>
  <c r="D27"/>
  <c r="D26"/>
  <c r="D42" i="9"/>
  <c r="D41"/>
  <c r="D40"/>
  <c r="D39"/>
  <c r="D38"/>
  <c r="D37"/>
  <c r="D36"/>
  <c r="D35"/>
  <c r="D34"/>
  <c r="D33"/>
  <c r="D32"/>
  <c r="D31"/>
  <c r="D27"/>
  <c r="D26"/>
  <c r="D25"/>
  <c r="D24"/>
  <c r="D23"/>
  <c r="D57" i="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78" i="3"/>
  <c r="D77"/>
  <c r="D76"/>
  <c r="D75"/>
  <c r="D74"/>
  <c r="D73"/>
  <c r="D72"/>
  <c r="D71"/>
  <c r="D70"/>
  <c r="D68"/>
  <c r="D67"/>
  <c r="D52"/>
  <c r="D51"/>
  <c r="D49"/>
  <c r="D48"/>
  <c r="D47"/>
  <c r="D46"/>
  <c r="D45"/>
  <c r="D44"/>
  <c r="D43"/>
  <c r="D42"/>
  <c r="D41"/>
  <c r="D40"/>
  <c r="D39"/>
  <c r="D38"/>
  <c r="D36"/>
  <c r="D35"/>
  <c r="D33"/>
  <c r="D32"/>
  <c r="D31"/>
  <c r="D56" i="2"/>
  <c r="D55"/>
  <c r="D54"/>
  <c r="D53"/>
  <c r="D52"/>
  <c r="D50"/>
  <c r="D49"/>
  <c r="D48"/>
  <c r="D47"/>
  <c r="D46"/>
  <c r="D45"/>
  <c r="D44"/>
  <c r="D43"/>
  <c r="D42"/>
  <c r="D41"/>
  <c r="D40"/>
  <c r="D39"/>
  <c r="D38"/>
  <c r="D37"/>
  <c r="D36"/>
  <c r="D35"/>
  <c r="D33"/>
  <c r="D32"/>
  <c r="D31"/>
  <c r="D30"/>
  <c r="D65" i="1"/>
  <c r="D64"/>
  <c r="D63"/>
  <c r="D59"/>
  <c r="D58"/>
  <c r="D55"/>
  <c r="D54"/>
  <c r="D53"/>
  <c r="D50"/>
  <c r="D49"/>
  <c r="D48"/>
  <c r="D47"/>
  <c r="D45"/>
  <c r="D44"/>
  <c r="D43"/>
  <c r="D41"/>
  <c r="D40"/>
  <c r="D38"/>
  <c r="D37"/>
  <c r="D36"/>
  <c r="D35"/>
  <c r="D34"/>
  <c r="D33"/>
  <c r="D32"/>
  <c r="D31"/>
  <c r="D11" i="64"/>
  <c r="H20" i="37"/>
  <c r="I5"/>
  <c r="I23"/>
  <c r="I19"/>
  <c r="F9" i="44"/>
  <c r="D14"/>
  <c r="E14" i="4"/>
  <c r="E4"/>
  <c r="D91" s="1"/>
  <c r="D93"/>
  <c r="D29" i="43"/>
  <c r="D55" i="37"/>
  <c r="D51" i="2"/>
  <c r="D34"/>
  <c r="E25" i="35"/>
  <c r="D38" s="1"/>
  <c r="D37"/>
  <c r="E3" i="3"/>
  <c r="D30"/>
  <c r="E7"/>
  <c r="D64"/>
  <c r="D42" i="38"/>
  <c r="C30" i="43"/>
  <c r="C34"/>
  <c r="D28"/>
  <c r="F7" i="45"/>
  <c r="D14"/>
  <c r="D15"/>
  <c r="D11"/>
  <c r="E29" i="38"/>
  <c r="D36"/>
  <c r="C34" i="46"/>
  <c r="C28"/>
  <c r="F55" i="19"/>
  <c r="D112"/>
  <c r="E55"/>
  <c r="D111"/>
  <c r="D48" i="38"/>
  <c r="I18" i="13"/>
  <c r="D65"/>
  <c r="D52" i="18"/>
  <c r="G30"/>
  <c r="D54"/>
  <c r="D62"/>
  <c r="I30"/>
  <c r="D91"/>
  <c r="D34" i="33"/>
  <c r="F29" i="38"/>
  <c r="D49"/>
  <c r="D37"/>
  <c r="E30" i="18"/>
  <c r="D44"/>
  <c r="H30"/>
  <c r="D59"/>
  <c r="D57"/>
  <c r="F25" i="35"/>
  <c r="D42"/>
  <c r="D63" i="3"/>
  <c r="D98" i="4"/>
  <c r="F10" i="44"/>
  <c r="E10" i="3"/>
  <c r="E14" i="1"/>
  <c r="D52"/>
  <c r="D33" i="37"/>
  <c r="F26" i="3"/>
  <c r="D56"/>
  <c r="C27" i="53"/>
  <c r="D42" i="1"/>
  <c r="D43" i="35"/>
  <c r="C43" i="53"/>
  <c r="D46" i="18"/>
  <c r="D37" i="3"/>
  <c r="D65"/>
  <c r="D64" i="18"/>
  <c r="E15" i="53"/>
  <c r="C30"/>
  <c r="C37"/>
  <c r="C18"/>
  <c r="C40"/>
  <c r="D18"/>
  <c r="C26"/>
  <c r="C41"/>
  <c r="C38"/>
  <c r="C44"/>
  <c r="C39"/>
  <c r="C46"/>
  <c r="C29"/>
  <c r="E11" i="1"/>
  <c r="D62"/>
  <c r="D39"/>
  <c r="D57"/>
  <c r="E18"/>
  <c r="D46"/>
  <c r="D14" i="81"/>
  <c r="D56" i="1"/>
  <c r="C45" i="53"/>
  <c r="D76" i="11"/>
  <c r="F30" i="18"/>
  <c r="D50"/>
  <c r="D48"/>
  <c r="D80"/>
  <c r="D69"/>
  <c r="D32" i="35"/>
  <c r="D54"/>
  <c r="D74"/>
  <c r="D73" i="37"/>
  <c r="D41" i="38"/>
  <c r="I20" i="37"/>
  <c r="D25" i="63"/>
  <c r="D20"/>
  <c r="H27" i="3"/>
  <c r="D62" s="1"/>
  <c r="D58"/>
  <c r="E77" i="4"/>
  <c r="D71" i="11"/>
  <c r="D74"/>
  <c r="D40" i="18"/>
  <c r="D30"/>
  <c r="D77"/>
  <c r="D27" i="2"/>
  <c r="E23"/>
  <c r="F27" i="3"/>
  <c r="D60" s="1"/>
  <c r="D35" i="38"/>
  <c r="D29"/>
  <c r="D47"/>
  <c r="C29" i="46"/>
  <c r="C25"/>
  <c r="F17"/>
  <c r="C22" i="53"/>
  <c r="C42"/>
  <c r="C36"/>
  <c r="C25" i="54"/>
  <c r="C20"/>
  <c r="D28" i="1"/>
  <c r="E24"/>
  <c r="D34" i="3"/>
  <c r="H29" i="38"/>
  <c r="H14" i="37"/>
  <c r="D25" i="44"/>
  <c r="D23"/>
  <c r="D21"/>
  <c r="D26"/>
  <c r="D24"/>
  <c r="D22"/>
  <c r="D20"/>
  <c r="D42" i="18"/>
  <c r="D79"/>
  <c r="D87" i="4"/>
  <c r="E79"/>
  <c r="D67" i="37"/>
  <c r="I14"/>
  <c r="D48"/>
  <c r="D38"/>
  <c r="H10"/>
  <c r="D27" i="1"/>
  <c r="D51"/>
  <c r="C39" i="46"/>
  <c r="C22"/>
  <c r="F18"/>
  <c r="C40"/>
  <c r="D26" i="2"/>
  <c r="D57"/>
  <c r="D63" i="37"/>
  <c r="D34"/>
  <c r="D53"/>
  <c r="H30"/>
  <c r="D57" s="1"/>
  <c r="I10"/>
  <c r="D88" i="4"/>
  <c r="E81"/>
  <c r="D89"/>
  <c r="E83"/>
  <c r="D90"/>
  <c r="C33" i="53"/>
  <c r="D66" i="3"/>
  <c r="D50"/>
  <c r="G27"/>
  <c r="D61" s="1"/>
  <c r="D57"/>
  <c r="E26"/>
  <c r="D55"/>
  <c r="D53"/>
  <c r="E27"/>
  <c r="D60" i="1"/>
  <c r="I18" i="16" l="1"/>
  <c r="D63"/>
  <c r="I30" i="37"/>
  <c r="H31"/>
  <c r="D58" i="16"/>
  <c r="D47"/>
  <c r="D59"/>
  <c r="D20" i="14"/>
  <c r="D23"/>
  <c r="D26"/>
  <c r="D68" i="13"/>
  <c r="D71"/>
  <c r="D60"/>
  <c r="D22"/>
  <c r="D48"/>
  <c r="D18" i="15"/>
  <c r="D15"/>
  <c r="D17"/>
  <c r="D54" i="3"/>
  <c r="D25" i="35"/>
  <c r="D29" i="9"/>
  <c r="D43"/>
  <c r="D59" i="3"/>
  <c r="D26" i="35" l="1"/>
  <c r="D84"/>
  <c r="D63"/>
  <c r="D83"/>
</calcChain>
</file>

<file path=xl/sharedStrings.xml><?xml version="1.0" encoding="utf-8"?>
<sst xmlns="http://schemas.openxmlformats.org/spreadsheetml/2006/main" count="2374" uniqueCount="1505">
  <si>
    <t>4.0/7999/020 = Sum column 4.0/7100/020 through 4.0/7320/020</t>
  </si>
  <si>
    <t>if (4.0/7100/005 or 4.0/7100/010) exist, then 4.0/7100/020  must exist</t>
  </si>
  <si>
    <t>if (4.0/7110/005 or 4.0/7110/010) exist, then 4.0/7110/020  must exist</t>
  </si>
  <si>
    <t>if (4.0/7120/005 or 4.0/7120/010) exist, then 4.0/7120/020  must exist</t>
  </si>
  <si>
    <t>if (4.0/7130/005 or 4.0/7130/010) exist, then 4.0/7130/020  must exist</t>
  </si>
  <si>
    <t>if (4.0/7140/005 or 4.0/7140/010) exist, then 4.0/7140/020  must exist</t>
  </si>
  <si>
    <t>if (4.0/7150/005 or 4.0/7150/010) exist, then 4.0/7150/020  must exist</t>
  </si>
  <si>
    <t>if (4.0/7160/005 or 4.0/7160/010) exist, then 4.0/7160/020  must exist</t>
  </si>
  <si>
    <t>if (4.0/7170/005 or 4.0/7170/010) exist, then 4.0/7170/020  must exist</t>
  </si>
  <si>
    <t>Financial liabilities held for trading</t>
  </si>
  <si>
    <t>IFRS 7.8(e)(ii); 39.9 AG 14-15</t>
  </si>
  <si>
    <t xml:space="preserve">Financial liabilities designated at fair value through profit or loss </t>
  </si>
  <si>
    <t>IFRS 7.8(e)(i); 39.9</t>
  </si>
  <si>
    <t>Financial liabilities measured at amortised cost</t>
  </si>
  <si>
    <t>IFRS 7.8(f)</t>
  </si>
  <si>
    <t>39.58-70</t>
  </si>
  <si>
    <t>39.67-70</t>
  </si>
  <si>
    <t xml:space="preserve">Equity </t>
  </si>
  <si>
    <t>39. 46 c</t>
  </si>
  <si>
    <t>035</t>
  </si>
  <si>
    <t>Unimpaired assets</t>
  </si>
  <si>
    <t>&lt;Allowances for individually assessed financial assets &gt;</t>
  </si>
  <si>
    <t>&lt; Allowances for collectively assessed financial assets &gt; (*)</t>
  </si>
  <si>
    <t>Total net carrying amount</t>
  </si>
  <si>
    <t>IFRS 7.37; IFRS 7 IG 29(a)</t>
  </si>
  <si>
    <t>IAS 39 AG 84-86; IFRS 7.37(b)</t>
  </si>
  <si>
    <t>IAS 39 AG 84-90</t>
  </si>
  <si>
    <t>39 AG 26</t>
  </si>
  <si>
    <t xml:space="preserve">CRD </t>
  </si>
  <si>
    <t>Corporate</t>
  </si>
  <si>
    <t>Impaired assets (total carrying amount)</t>
  </si>
  <si>
    <t xml:space="preserve">and not based on available observable market data. </t>
  </si>
  <si>
    <t xml:space="preserve">observable current market transactions in the same instrument (i.e. without modification or repackaging) </t>
  </si>
  <si>
    <t>if (4.0/7180/005 or 4.0/7180/010) exist, then 4.0/7180/020  must exist</t>
  </si>
  <si>
    <t>if (4.0/7190/005 or 4.0/7190/010) exist, then 4.0/7190/020  must exist</t>
  </si>
  <si>
    <t>if (4.0/7200/005 or 4.0/7200/010) exist, then 4.0/7200/020  must exist</t>
  </si>
  <si>
    <t>if (4.0/7210/005 or 4.0/7210/010) exist, then 4.0/7210/020  must exist</t>
  </si>
  <si>
    <t>if (4.0/7220/005 or 4.0/7220/010) exist, then 4.0/7220/020  must exist</t>
  </si>
  <si>
    <t>if (4.0/7230/005 or 4.0/7230/010) exist, then 4.0/7230/020  must exist</t>
  </si>
  <si>
    <t>if (4.0/7240/005 or 4.0/7240/010) exist, then 4.0/7240/020  must exist</t>
  </si>
  <si>
    <t>if (4.0/7250/005 or 4.0/7250/010) exist, then 4.0/7250/020  must exist</t>
  </si>
  <si>
    <t>if (4.0/7260/005 or 4.0/7260/010) exist, then 4.0/7260/020  must exist</t>
  </si>
  <si>
    <t>if (4.0/7270/005 or 4.0/7270/010) exist, then 4.0/7270/020  must exist</t>
  </si>
  <si>
    <t>if (4.0/7280/005 or 4.0/7280/010) exist, then 4.0/7280/020  must exist</t>
  </si>
  <si>
    <t>if (4.0/7290/005 or 4.0/7290/010) exist, then 4.0/7290/020  must exist</t>
  </si>
  <si>
    <t>if (4.0/7300/005 or 4.0/7300/010) exist, then 4.0/7300/020  must exist</t>
  </si>
  <si>
    <t>if (4.0/7310/005 or 4.0/7310/010) exist, then 4.0/7310/020  must exist</t>
  </si>
  <si>
    <t>if (4.0/7320/005 or 4.0/7320/010) exist, then 4.0/7320/020  must exist</t>
  </si>
  <si>
    <t>1.2/7170/005 = 1.2/7170/010 + 1.2/7170/015 + 1.2/7170/020</t>
  </si>
  <si>
    <t>1.2/7130/005 = 1.2/7150/005 + 1.2/7160/005 + 1.2/7170/005 + 1.2/7180/005 + 1.2/7190/005</t>
  </si>
  <si>
    <t>1.2/7130/010 = 1.2/7150/010 + 1.2/7160/010 + 1.2/7170/010 + 1.2/7180/010 + 1.2/7190/010</t>
  </si>
  <si>
    <t>1.2/7130/015 = 1.2/7150/015 + 1.2/7160/015 + 1.2/7170/015 + 1.2/7180/015 + 1.2/7190/015</t>
  </si>
  <si>
    <t>1.2/7130/020 = 1.2/7150/020 + 1.2/7160/020 + 1.2/7170/020 + 1.2/7180/020 + 1.2/7190/020</t>
  </si>
  <si>
    <t>1.2/7250/005 = 1.2/7253/005 + 1.2/7257/005</t>
  </si>
  <si>
    <t>1.2/7250/010 = 1.2/7253/010 + 1.2/7257/010</t>
  </si>
  <si>
    <t>1.2/7250/015 = 1.2/7253/015 + 1.2/7257/015</t>
  </si>
  <si>
    <t>1.2/7250/020 = 1.2/7253/020 + 1.2/7257/020</t>
  </si>
  <si>
    <t>1.2/7100/005 = 1.2/7100/010 + 1.2/7100/015 + 1.2/7100/020</t>
  </si>
  <si>
    <t>1.2/7110/005 = 1.2/7110/010 + 1.2/7110/015 + 1.2/7110/020</t>
  </si>
  <si>
    <t>IFRS 7.20(e) ;  39.66</t>
  </si>
  <si>
    <t xml:space="preserve">Available for sale financial assets </t>
  </si>
  <si>
    <t>IFRS 7.20(e) ;  39.67</t>
  </si>
  <si>
    <t xml:space="preserve">Held to maturity investments  </t>
  </si>
  <si>
    <t>Impairment on</t>
  </si>
  <si>
    <t xml:space="preserve"> 36.126 (a)</t>
  </si>
  <si>
    <t>Property, plant and equipment</t>
  </si>
  <si>
    <t>16.73(e)(v)-(vi)</t>
  </si>
  <si>
    <t xml:space="preserve">Investment properties    </t>
  </si>
  <si>
    <t>40.79 (d)(v)</t>
  </si>
  <si>
    <t>Goodwill</t>
  </si>
  <si>
    <t>IFRS 3.75 (e)</t>
  </si>
  <si>
    <t>Investments in associates and joint ventures accounted for using the equity method</t>
  </si>
  <si>
    <t>28.31</t>
  </si>
  <si>
    <t>Negative goodwill immediately recognised in profit or loss</t>
  </si>
  <si>
    <t>IFRS 3.67(g)</t>
  </si>
  <si>
    <t>1.81(c); 28.38; 31.56</t>
  </si>
  <si>
    <t>Profit or loss from non-current assets and disposal groups classified as held for sale not qualifying as discontinued operations</t>
  </si>
  <si>
    <t>IFRS 5.37</t>
  </si>
  <si>
    <t>TOTAL PROFIT OR LOSS BEFORE TAX FROM CONTINUING OPERATIONS</t>
  </si>
  <si>
    <t>Tax expense (income) related to profit or loss from continuing operations</t>
  </si>
  <si>
    <t>1.81(d); 12.77</t>
  </si>
  <si>
    <t>TOTAL PROFIT OR LOSS AFTER TAX FROM CONTINUING OPERATIONS</t>
  </si>
  <si>
    <t>TOTAL PROFIT OR LOSS AFTER TAX FROM DISCONTINUED OPERATIONS</t>
  </si>
  <si>
    <t>1.81.(e)</t>
  </si>
  <si>
    <t>TOTAL PROFIT OR LOSS AFTER TAX AND DISCONTINUED OPERATIONS AND BEFORE MINORITY INTEREST</t>
  </si>
  <si>
    <t>1.81(f)</t>
  </si>
  <si>
    <t>Profit or loss attributable to minority interest</t>
  </si>
  <si>
    <t>27.33; 1.82(a)</t>
  </si>
  <si>
    <t>NET PROFIT OR LOSS</t>
  </si>
  <si>
    <t>1.82(b)</t>
  </si>
  <si>
    <t>IAS/IFRS ref.</t>
  </si>
  <si>
    <t>Total (carrying amount)</t>
  </si>
  <si>
    <t>Derivatives held for trading</t>
  </si>
  <si>
    <t>39.9</t>
  </si>
  <si>
    <t>Equity instruments</t>
  </si>
  <si>
    <t>Table C : Credit exposure</t>
  </si>
  <si>
    <t>Derivatives</t>
  </si>
  <si>
    <t>IFRS 2.10, 32.22</t>
  </si>
  <si>
    <t>1.3/7230/005 = 1.3/7230/010 + 1.3/7230/015 + 1.3/7230/020</t>
  </si>
  <si>
    <t>1.3/7240/005 = 1.3/7240/010 + 1.3/7240/015 + 1.3/7240/020</t>
  </si>
  <si>
    <t>1.3/7250/005 = 1.3/7250/010 + 1.3/7250/015 + 1.3/7250/020</t>
  </si>
  <si>
    <t>1.3/7260/005 = 1.3/7260/010 + 1.3/7260/015 + 1.3/7260/020</t>
  </si>
  <si>
    <t>1.3/7270/005 = 1.3/7270/010 + 1.3/7270/015 + 1.3/7270/020</t>
  </si>
  <si>
    <t>1.3/7280/005 = 1.3/7280/010 + 1.3/7280/015 + 1.3/7280/020</t>
  </si>
  <si>
    <t>1.3/7290/005 = 1.3/7290/010 + 1.3/7290/015 + 1.3/7290/020</t>
  </si>
  <si>
    <t>1.3/7300/005 = 1.3/7300/010 + 1.3/7300/015 + 1.3/7300/020</t>
  </si>
  <si>
    <t>1.3/7310/005 = 1.3/7310/010 + 1.3/7310/015 + 1.3/7310/020</t>
  </si>
  <si>
    <t>1.3/7320/005 = 1.3/7320/010 + 1.3/7320/015 + 1.3/7320/020</t>
  </si>
  <si>
    <t>1.3/7899/005 = 1.3/7899/010 + 1.3/7899/015 + 1.3/7899/020</t>
  </si>
  <si>
    <t>1.3/7999/005 = 1.3/7999/010 + 1.3/7999/015 + 1.3/7999/020</t>
  </si>
  <si>
    <t>1.3/7899/005 = 1.3/7100/005 + 1.3/7130/005 + 1.3/7140/005 + 1.3/7170/005 + 1.3/7260/005 - 1.3/7270/005 + 1.3/7280/005 - 1.3/7290/005 + 1.3/7300/005</t>
  </si>
  <si>
    <t>1.3/7899/010 = 1.3/7100/010 + 1.3/7130/010 + 1.3/7140/010 + 1.3/7170/010 + 1.3/7260/010 - 1.3/7270/010 + 1.3/7280/010 - 1.3/7290/010 + 1.3/7300/010</t>
  </si>
  <si>
    <t>1.3/7899/015 = 1.3/7100/015 + 1.3/7130/015 + 1.3/7140/015 + 1.3/7170/015 + 1.3/7260/015 - 1.3/7270/015 + 1.3/7280/015 - 1.3/7290/015 + 1.3/7300/015</t>
  </si>
  <si>
    <t>1.3/7899/020 = 1.3/7100/020 + 1.3/7130/020 + 1.3/7140/020 + 1.3/7170/020 + 1.3/7260/020 - 1.3/7270/020 + 1.3/7280/020 - 1.3/7290/020 + 1.3/7300/020</t>
  </si>
  <si>
    <t>1.3/7999/005 = 1.3/7899/005 + 1.2/7999/005</t>
  </si>
  <si>
    <t>1.3/7999/010 = 1.3/7899/010 + 1.2/7999/010</t>
  </si>
  <si>
    <t>1.3/7999/015 = 1.3/7899/015 + 1.2/7999/015</t>
  </si>
  <si>
    <t>1.3/7999/020 = 1.3/7899/020 + 1.2/7999/020</t>
  </si>
  <si>
    <t>1.3/7100/005 = 1.3/7110/005 + 1.3/7120/005</t>
  </si>
  <si>
    <t>1.3/7140/005 = 1.3/7150/005 + 1.3/7160/005</t>
  </si>
  <si>
    <t>1.3/7170/005 = 1.3/7180/005 + 1.3/7190/005 + 1.3/7200/005 + 1.3/7210/005 + 1.3/7220/005 + 1.3/7230/005 + 1.3/7240/005 + 1.3/7250/005</t>
  </si>
  <si>
    <t>1.3/7300/005 = 1.3/7310/005 + 1.3/7320/005</t>
  </si>
  <si>
    <t>1.3/7100/010 = 1.3/7110/010 + 1.3/7120/010</t>
  </si>
  <si>
    <t>1.3/7140/010 = 1.3/7150/010 + 1.3/7160/010</t>
  </si>
  <si>
    <t>2.0/7150/005 = sum column 2.0/7152/005 through 2.0/7159/005</t>
  </si>
  <si>
    <t>2.0/7160/005 = sum column 2.0/7162/005 through 2.0/7169/005</t>
  </si>
  <si>
    <r>
      <t xml:space="preserve">OTHER COMMITMENTS (e.g. </t>
    </r>
    <r>
      <rPr>
        <b/>
        <sz val="11"/>
        <rFont val="Times New Roman"/>
        <family val="1"/>
      </rPr>
      <t>note issuance facilities,  revolving underwriting facilities,...)</t>
    </r>
  </si>
  <si>
    <t>Off-balance sheet commitments</t>
  </si>
  <si>
    <t>Table C (transferee)</t>
  </si>
  <si>
    <t>Assets (financing granted)</t>
  </si>
  <si>
    <t>Reverse repo</t>
  </si>
  <si>
    <t>Table D (transferee)</t>
  </si>
  <si>
    <t>Current tax liabilities</t>
  </si>
  <si>
    <t>Interest income on impaired financial assets accrued in accordance with IAS 39 AG 93 (IFRS 7.(d))</t>
  </si>
  <si>
    <t>When permitted to sell or repledge the collateral in the absence of default by the owner of collateral</t>
  </si>
  <si>
    <t>Hedges of a net investment in a foreign operation.</t>
  </si>
  <si>
    <t>Reserves (including retained earnings)</t>
  </si>
  <si>
    <t>1.75(e); 168(p)</t>
  </si>
  <si>
    <t>&lt;Treasury shares&gt;</t>
  </si>
  <si>
    <t>32.33/34</t>
  </si>
  <si>
    <t>Income from current year</t>
  </si>
  <si>
    <t xml:space="preserve">&lt;Interim dividends&gt; </t>
  </si>
  <si>
    <t xml:space="preserve">Minority interest </t>
  </si>
  <si>
    <t>1.68(o) &amp; 27.4/33</t>
  </si>
  <si>
    <t>Other items</t>
  </si>
  <si>
    <t xml:space="preserve">    Other items</t>
  </si>
  <si>
    <t>Break-down in table</t>
  </si>
  <si>
    <t>CONTINUING OPERATIONS</t>
  </si>
  <si>
    <t>Financial &amp; operating income and expenses</t>
  </si>
  <si>
    <t>1.81(a)</t>
  </si>
  <si>
    <t>Interest income</t>
  </si>
  <si>
    <t xml:space="preserve"> 18.35 (b)(iii); IFRS 7.IG13</t>
  </si>
  <si>
    <t>IFRS 7.20 (b)</t>
  </si>
  <si>
    <t>Financial assets held for trading (if accounted for separately)</t>
  </si>
  <si>
    <t>IFRS 7.20 (a) (i);  1.86;  39.9</t>
  </si>
  <si>
    <t>Financial assets designated at fair value through profit or loss (if accounted for separately)</t>
  </si>
  <si>
    <t>IFRS 7.20 (a)(i);  1.86;  39.9</t>
  </si>
  <si>
    <t>IFRS 7.20(b);  39.55(b);  39.9</t>
  </si>
  <si>
    <t>IFRS 7.20 (b);  39.9</t>
  </si>
  <si>
    <t>Held-to-maturity investments</t>
  </si>
  <si>
    <t xml:space="preserve">Derivatives - Hedge accounting, interest rate risk </t>
  </si>
  <si>
    <t>IFRS 7.20 (b)  39.9 </t>
  </si>
  <si>
    <t>Other assets</t>
  </si>
  <si>
    <t xml:space="preserve"> 1.86</t>
  </si>
  <si>
    <t>(Interest expenses)</t>
  </si>
  <si>
    <t>IFRS 7 IG 13</t>
  </si>
  <si>
    <t>IFRS 7.20 (b);  1.86</t>
  </si>
  <si>
    <t xml:space="preserve">TOTAL EQUITY </t>
  </si>
  <si>
    <t>TOTAL LIABILITIES AND EQUITY</t>
  </si>
  <si>
    <t>Other liabilities</t>
  </si>
  <si>
    <t xml:space="preserve">Expenses on share capital repayable on demand </t>
  </si>
  <si>
    <t xml:space="preserve">2. Consolidated profit or loss </t>
  </si>
  <si>
    <t>Difference between the carrying amount and the amount contractually required to pay at maturity</t>
  </si>
  <si>
    <t>IFRS 7.8 (e) (i)</t>
  </si>
  <si>
    <t>IFRS 7.10 (a)</t>
  </si>
  <si>
    <t>IFRS 7.10 (b)</t>
  </si>
  <si>
    <t xml:space="preserve">Deposits (other than from credit institutions) </t>
  </si>
  <si>
    <t xml:space="preserve">Derivatives - hedge accounting </t>
  </si>
  <si>
    <t>IFRS 7.22(b); 39.9</t>
  </si>
  <si>
    <t xml:space="preserve">Fair value changes of the hedged items in portfolio hedge of interest rate risk </t>
  </si>
  <si>
    <t>39.89A(a)</t>
  </si>
  <si>
    <t>Tangible assets</t>
  </si>
  <si>
    <t>Property, Plant and Equipment</t>
  </si>
  <si>
    <t>1.68(a)</t>
  </si>
  <si>
    <t xml:space="preserve">Investment property </t>
  </si>
  <si>
    <t>1.68(b)</t>
  </si>
  <si>
    <t>Intangible assets</t>
  </si>
  <si>
    <t>1.68(c)</t>
  </si>
  <si>
    <t xml:space="preserve">Goodwill </t>
  </si>
  <si>
    <t>IFRS 3.51; IFRS 3.75(a)</t>
  </si>
  <si>
    <t>Other intangible assets</t>
  </si>
  <si>
    <t>IAS 38.8</t>
  </si>
  <si>
    <t>1.68(e)</t>
  </si>
  <si>
    <t xml:space="preserve">Tax assets </t>
  </si>
  <si>
    <t>1.68(m)-(n)</t>
  </si>
  <si>
    <t>Current tax assets</t>
  </si>
  <si>
    <t>Jur1</t>
  </si>
  <si>
    <t>Loans and advances</t>
  </si>
  <si>
    <t>3 Financial assets held for trading</t>
  </si>
  <si>
    <t>4 Derivatives held for trading</t>
  </si>
  <si>
    <t>025</t>
  </si>
  <si>
    <t>030</t>
  </si>
  <si>
    <t>Amortised cost</t>
  </si>
  <si>
    <t>Fair value of unimpaired assets</t>
  </si>
  <si>
    <t>Fair value of impaired assets</t>
  </si>
  <si>
    <t xml:space="preserve">Total net carrying amount </t>
  </si>
  <si>
    <t>Gains (losses) from hedge accounting</t>
  </si>
  <si>
    <t>IFRS 7.24</t>
  </si>
  <si>
    <t>Exchange differences , net</t>
  </si>
  <si>
    <t>21.28 / 52a</t>
  </si>
  <si>
    <t>Gains (losses) on derecognition of assets other than held for sale, net</t>
  </si>
  <si>
    <t xml:space="preserve"> 1.34</t>
  </si>
  <si>
    <t>Other operating net income</t>
  </si>
  <si>
    <t>Administration costs</t>
  </si>
  <si>
    <t>1.88/89/92</t>
  </si>
  <si>
    <t>Fair values of collateral sold/repledged IFRS 7.15 (b)</t>
  </si>
  <si>
    <t>Staff expenses</t>
  </si>
  <si>
    <t>1.91</t>
  </si>
  <si>
    <t>General and administrative expenses</t>
  </si>
  <si>
    <t>Depreciation</t>
  </si>
  <si>
    <t xml:space="preserve"> 1.93</t>
  </si>
  <si>
    <t>1.88-91</t>
  </si>
  <si>
    <t>Investment Properties</t>
  </si>
  <si>
    <t>Intangible assets (other than goodwill)</t>
  </si>
  <si>
    <t>1.88-91;  38.118(e)(vii)</t>
  </si>
  <si>
    <t>37.84</t>
  </si>
  <si>
    <t>Impairment</t>
  </si>
  <si>
    <t>Impairment losses on financial assets not measured at fair value through profit or loss</t>
  </si>
  <si>
    <t>IFRS 7.20(e) ;  39.63</t>
  </si>
  <si>
    <t>Financial assets measured at cost (unquoted equity)</t>
  </si>
  <si>
    <t>Charge-offs  directly recognized in profit or loss</t>
  </si>
  <si>
    <t>ref.</t>
  </si>
  <si>
    <t>IAS 32.11</t>
  </si>
  <si>
    <t xml:space="preserve">Debt instruments </t>
  </si>
  <si>
    <t xml:space="preserve">Carrying amount of financial assets pledged as collateral for </t>
  </si>
  <si>
    <t>IFRS 7.14 (a)</t>
  </si>
  <si>
    <t>Liabilities</t>
  </si>
  <si>
    <t xml:space="preserve">Contingent liabilities </t>
  </si>
  <si>
    <t>Maximum credit exposure CRD IFRS 7.36(a)</t>
  </si>
  <si>
    <t>Financial assets</t>
  </si>
  <si>
    <t xml:space="preserve">Equity instruments </t>
  </si>
  <si>
    <t>Non-financial assets</t>
  </si>
  <si>
    <t>Property, plant &amp; equipment</t>
  </si>
  <si>
    <t>Table D : Collateral held</t>
  </si>
  <si>
    <t>Fair values of collateral held IFRS 7.15 (a)</t>
  </si>
  <si>
    <t>Code D</t>
  </si>
  <si>
    <t xml:space="preserve">1.3 Consolidated Balance Sheet Statement -Equity </t>
  </si>
  <si>
    <t>Non-current assets and disposal groups  held for sale</t>
  </si>
  <si>
    <t>All categories can have 0 or more individual items/lines, 2 are shown in each category for illustrative purposes</t>
  </si>
  <si>
    <r>
      <t>IFRS 7.16 ;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CRD Annex XII Part 2, §5 (i) (i-v)</t>
    </r>
  </si>
  <si>
    <t>Cash</t>
  </si>
  <si>
    <t>Table E : Collateral obtained by taking possession during the period</t>
  </si>
  <si>
    <t>Code E</t>
  </si>
  <si>
    <t>Assets/Liabilities</t>
  </si>
  <si>
    <t>Financial liabilities at amortised cost</t>
  </si>
  <si>
    <t xml:space="preserve">Share Capital </t>
  </si>
  <si>
    <t>Accumulated equity interest (%)</t>
  </si>
  <si>
    <t>Cash and cash balances with central banks</t>
  </si>
  <si>
    <t>CP</t>
  </si>
  <si>
    <t xml:space="preserve">Financial assets held for trading </t>
  </si>
  <si>
    <t>IFRS 7.8(a)(ii); 39.9</t>
  </si>
  <si>
    <t>1.1    Consolidated Balance Sheet Statement – Assets</t>
  </si>
  <si>
    <t>1.2    Consolidated Balance Sheet Statement – Liabilities</t>
  </si>
  <si>
    <r>
      <t xml:space="preserve">Deposits from </t>
    </r>
    <r>
      <rPr>
        <i/>
        <sz val="11"/>
        <rFont val="Times New Roman"/>
        <family val="1"/>
      </rPr>
      <t>Credit institutions</t>
    </r>
  </si>
  <si>
    <r>
      <t xml:space="preserve">Deposits from </t>
    </r>
    <r>
      <rPr>
        <i/>
        <sz val="11"/>
        <rFont val="Times New Roman"/>
        <family val="1"/>
      </rPr>
      <t>Other than credit institutions</t>
    </r>
  </si>
  <si>
    <r>
      <t>Cash</t>
    </r>
    <r>
      <rPr>
        <i/>
        <sz val="11"/>
        <rFont val="Times New Roman"/>
        <family val="1"/>
      </rPr>
      <t xml:space="preserve"> &amp; cash balances with central banks</t>
    </r>
  </si>
  <si>
    <r>
      <t>Available</t>
    </r>
    <r>
      <rPr>
        <i/>
        <sz val="11"/>
        <rFont val="Times New Roman"/>
        <family val="1"/>
      </rPr>
      <t>-for-sale financial assets</t>
    </r>
  </si>
  <si>
    <r>
      <t>IFRS 7.20 (a) (ii)</t>
    </r>
    <r>
      <rPr>
        <i/>
        <sz val="11"/>
        <rFont val="Times New Roman"/>
        <family val="1"/>
      </rPr>
      <t>;  39.55 (b)</t>
    </r>
  </si>
  <si>
    <r>
      <t>IFRS 7.20(a)(iv)</t>
    </r>
    <r>
      <rPr>
        <i/>
        <sz val="11"/>
        <rFont val="Times New Roman"/>
        <family val="1"/>
      </rPr>
      <t xml:space="preserve"> ; 39.9</t>
    </r>
  </si>
  <si>
    <r>
      <t>IFRS 7.20(a()iii)</t>
    </r>
    <r>
      <rPr>
        <i/>
        <sz val="11"/>
        <rFont val="Times New Roman"/>
        <family val="1"/>
      </rPr>
      <t>; 39.9</t>
    </r>
  </si>
  <si>
    <r>
      <t>IFRS 7.20(a)(v)</t>
    </r>
    <r>
      <rPr>
        <i/>
        <sz val="11"/>
        <rFont val="Times New Roman"/>
        <family val="1"/>
      </rPr>
      <t xml:space="preserve"> ;  39.9</t>
    </r>
  </si>
  <si>
    <t>Recognised or disclosed fair values                                 IFRS 7.25-26</t>
  </si>
  <si>
    <t>Investments in associates, [subsidiaries] and joint ventures (accounted for using the equity method- including goodwill)</t>
  </si>
  <si>
    <t>Share of the profit or loss of associates, [subsidiaries] and joint ventures accounted for using the equity method</t>
  </si>
  <si>
    <t xml:space="preserve">     Bills &amp; own acceptances</t>
  </si>
  <si>
    <t xml:space="preserve">     Finance leases</t>
  </si>
  <si>
    <t xml:space="preserve">    Securitized loans</t>
  </si>
  <si>
    <t xml:space="preserve">    Consumer Credit</t>
  </si>
  <si>
    <t xml:space="preserve">    Mortgage loans</t>
  </si>
  <si>
    <t xml:space="preserve">   Term loans</t>
  </si>
  <si>
    <t xml:space="preserve">   Current accounts</t>
  </si>
  <si>
    <t xml:space="preserve">   Other</t>
  </si>
  <si>
    <t>IFRS 7.8 (f)</t>
  </si>
  <si>
    <t xml:space="preserve">Of which determined using valuation technique not based on market data                               IFRS 7.27 (c) </t>
  </si>
  <si>
    <t>Liabilities included in disposal groups classified as held for sale</t>
  </si>
  <si>
    <t>1.68A(b) &amp; IFRS 5.38</t>
  </si>
  <si>
    <t>TOTAL LIABILITIES</t>
  </si>
  <si>
    <t>Issued capital</t>
  </si>
  <si>
    <t>1.68(p)</t>
  </si>
  <si>
    <t>Paid in capital</t>
  </si>
  <si>
    <t>1.75(e)</t>
  </si>
  <si>
    <t>Unpaid capital which has been called up</t>
  </si>
  <si>
    <t>Share premium</t>
  </si>
  <si>
    <t xml:space="preserve">Other Equity </t>
  </si>
  <si>
    <t>Accrued expenses (if accounted for separately)</t>
  </si>
  <si>
    <t>Total      IFRS 7.13 (c-d)</t>
  </si>
  <si>
    <t>002</t>
  </si>
  <si>
    <t>Loans and receivables measured at amortized cost (including finance leases)</t>
  </si>
  <si>
    <t>Held to maturity investments  measured at amortized cost</t>
  </si>
  <si>
    <t xml:space="preserve">Code </t>
  </si>
  <si>
    <t>060</t>
  </si>
  <si>
    <t>Equity instru-ments</t>
  </si>
  <si>
    <t>Debt instru-ments</t>
  </si>
  <si>
    <t>Loans &amp; receivables (including finances leases)</t>
  </si>
  <si>
    <t>Table A (transferor)</t>
  </si>
  <si>
    <t>Financial assets designated at fair value through profit or loss</t>
  </si>
  <si>
    <t>IFRS 7.8(a)(i); 39.9</t>
  </si>
  <si>
    <t>EUR</t>
  </si>
  <si>
    <t>Jur2</t>
  </si>
  <si>
    <t>USD</t>
  </si>
  <si>
    <t>Jur3</t>
  </si>
  <si>
    <t>ABC</t>
  </si>
  <si>
    <t>MNO</t>
  </si>
  <si>
    <t>XYZ</t>
  </si>
  <si>
    <t>WXY</t>
  </si>
  <si>
    <t>XXX</t>
  </si>
  <si>
    <t>KLM</t>
  </si>
  <si>
    <t>text</t>
  </si>
  <si>
    <t>Jur4</t>
  </si>
  <si>
    <t>Nature of risks and rewards to which the bank remains exposed  IFRS 7.13(b)</t>
  </si>
  <si>
    <t>Amounts derecognized for capital purposes  (art. 94 CRD)      CRD Art 94</t>
  </si>
  <si>
    <t>Nature of the assets                    IFRS 7.13(a)</t>
  </si>
  <si>
    <t>Associated liability          39.31              IFRS 7.13 (c-d)</t>
  </si>
  <si>
    <t>Part of the asset still recognized (continuing involvement) 39.30        IFRS 7.13(d)</t>
  </si>
  <si>
    <t xml:space="preserve">Interest rate instruments and related derivatives </t>
  </si>
  <si>
    <t>Foreign exchange trading</t>
  </si>
  <si>
    <t>Credit risk instruments and related derivatives</t>
  </si>
  <si>
    <t>Commodities and related derivatives</t>
  </si>
  <si>
    <t>Other (including hybrid derivatives)</t>
  </si>
  <si>
    <t>Gains (losses) on financial assets and liabilities designated at fair value through profit or loss (net)</t>
  </si>
  <si>
    <t xml:space="preserve"> IFRS 7.20(a)(i) ; 39.55(a)</t>
  </si>
  <si>
    <t>Table B : Allowances movements for credit losses</t>
  </si>
  <si>
    <t>Specific allowances for individually assessed financial assets 39 AG 84-92; IFRS 7.37 (b)</t>
  </si>
  <si>
    <t>Specific allowances for collectively assessed financial assets 39 AG 84-92</t>
  </si>
  <si>
    <t>1.74</t>
  </si>
  <si>
    <t>Non-current assets and disposal groups classified as held for sale</t>
  </si>
  <si>
    <t>1.68A; IFRS 5.38</t>
  </si>
  <si>
    <t>TOTAL ASSETS</t>
  </si>
  <si>
    <t>Code</t>
  </si>
  <si>
    <t>005</t>
  </si>
  <si>
    <t>010</t>
  </si>
  <si>
    <t>015</t>
  </si>
  <si>
    <t>020</t>
  </si>
  <si>
    <t>Deposits from central banks</t>
  </si>
  <si>
    <t>1.1/7140/005 = 1.1/7140/010 + 1.1/7140/015 + 1.1/7140/020</t>
  </si>
  <si>
    <t>1.1/7150/005 = 1.1/7150/010 + 1.1/7150/015 + 1.1/7150/020</t>
  </si>
  <si>
    <t>1.1/7160/005 = 1.1/7160/010 + 1.1/7160/015 + 1.1/7160/020</t>
  </si>
  <si>
    <t>1.1/7170/005 = 1.1/7170/010 + 1.1/7170/015 + 1.1/7170/020</t>
  </si>
  <si>
    <t>1.1/7190/005 = 1.1/7190/010 + 1.1/7190/015 + 1.1/7190/020</t>
  </si>
  <si>
    <t>1.1/7200/005 = 1.1/7200/010 + 1.1/7200/015 + 1.1/7200/020</t>
  </si>
  <si>
    <t>1.1/7210/005 = 1.1/7210/010 + 1.1/7210/015 + 1.1/7210/020</t>
  </si>
  <si>
    <t>1.1/7220/005 = 1.1/7220/010 + 1.1/7220/015 + 1.1/7220/020</t>
  </si>
  <si>
    <t>1.1/7223/005 = 1.1/7223/010 + 1.1/7223/015 + 1.1/7223/020</t>
  </si>
  <si>
    <t>1.1/7225/005 = 1.1/7225/010 + 1.1/7225/015 + 1.1/7225/020</t>
  </si>
  <si>
    <t>1.1/7230/005 = 1.1/7230/010 + 1.1/7230/015 + 1.1/7230/020</t>
  </si>
  <si>
    <t>1.1/7240/005 = 1.1/7240/010 + 1.1/7240/015 + 1.1/7240/020</t>
  </si>
  <si>
    <t>1.1/7243/005 = 1.1/7243/010 + 1.1/7243/015 + 1.1/7243/020</t>
  </si>
  <si>
    <t>1.1/7247/005 = 1.1/7247/010 + 1.1/7247/015 + 1.1/7247/020</t>
  </si>
  <si>
    <t>1.1/7250/005 = 1.1/7250/010 + 1.1/7250/015 + 1.1/7250/020</t>
  </si>
  <si>
    <t>1.1/7260/005 = 1.1/7260/010 + 1.1/7260/015 + 1.1/7260/020</t>
  </si>
  <si>
    <t>1.1/7999/005 = 1.1/7999/010 + 1.1/7999/015 + 1.1/7999/020</t>
  </si>
  <si>
    <t>1.1/7220/005 = 1.1/7223/005 + 1.1/7225/005</t>
  </si>
  <si>
    <t>1.1/7220/010 = 1.1/7223/010 + 1.1/7225/010</t>
  </si>
  <si>
    <t>1.1/7220/015 = 1.1/7223/015 + 1.1/7225/015</t>
  </si>
  <si>
    <t>1.1/7220/020 = 1.1/7223/020 + 1.1/7225/020</t>
  </si>
  <si>
    <t>1.1/7240/005 = 1.1/7243/005 + 1.1/7247/005</t>
  </si>
  <si>
    <t>1.1/7240/010 = 1.1/7243/010 + 1.1/7247/010</t>
  </si>
  <si>
    <t>1.1/7240/015 = 1.1/7243/015 + 1.1/7247/015</t>
  </si>
  <si>
    <t>1.1/7240/020 = 1.1/7243/020 + 1.1/7247/020</t>
  </si>
  <si>
    <t>1.1/7999/005 = 1.2/7999/005 + 1.3/7899/005</t>
  </si>
  <si>
    <t>1.1/7190/005 = 1.1/7200/005 + 1.1/7210/005</t>
  </si>
  <si>
    <t>1.1/7190/010 = 1.1/7200/010 + 1.1/7210/010</t>
  </si>
  <si>
    <t>1.1/7190/015 = 1.1/7200/015 + 1.1/7210/015</t>
  </si>
  <si>
    <t>1.1/7190/020 = 1.1/7200/020 + 1.1/7210/020</t>
  </si>
  <si>
    <t>Assets</t>
  </si>
  <si>
    <t>Held for trading</t>
  </si>
  <si>
    <t>Designated at fair value through profit or loss</t>
  </si>
  <si>
    <t>Available for sale</t>
  </si>
  <si>
    <t>Loans and receivables</t>
  </si>
  <si>
    <t>Held to maturity</t>
  </si>
  <si>
    <t>TOTAL</t>
  </si>
  <si>
    <t>Recoveries directly recognized in profit or loss</t>
  </si>
  <si>
    <t>Table A : Overview of impairment (IFRS 7.20 (e))</t>
  </si>
  <si>
    <t>Available-for-sale financial assets</t>
  </si>
  <si>
    <t>IFRS 7.8(d); 39.9</t>
  </si>
  <si>
    <t>Loans and receivables (including finance leases)</t>
  </si>
  <si>
    <t>IFRS 7.8(c); 39.9</t>
  </si>
  <si>
    <t xml:space="preserve">Held-to-maturity investments </t>
  </si>
  <si>
    <t>IFRS 7.8(b); 39.9</t>
  </si>
  <si>
    <t xml:space="preserve">Collateral and other credit enhancements received as security for the related impaired and past due assets IFRS 7.37 (c) </t>
  </si>
  <si>
    <t>IAS/IFRS References</t>
  </si>
  <si>
    <t>040</t>
  </si>
  <si>
    <t>By type of risk</t>
  </si>
  <si>
    <t>By instrument</t>
  </si>
  <si>
    <t>Notional amount</t>
  </si>
  <si>
    <t>Fair value hedges</t>
  </si>
  <si>
    <t>Option/Cap/Floor/Collar/Swaption</t>
  </si>
  <si>
    <t>Currency  (FX)</t>
  </si>
  <si>
    <t>Cash flow hedges</t>
  </si>
  <si>
    <t>045</t>
  </si>
  <si>
    <t>050</t>
  </si>
  <si>
    <t>055</t>
  </si>
  <si>
    <t>IAS/IFRS ref</t>
  </si>
  <si>
    <t>39.89A</t>
  </si>
  <si>
    <t>39 IG F6 1-3</t>
  </si>
  <si>
    <t>Code A</t>
  </si>
  <si>
    <t>Code B</t>
  </si>
  <si>
    <t>Carrying amount</t>
  </si>
  <si>
    <t>Financial assets held for trading</t>
  </si>
  <si>
    <t>Financial liabilities designated at fair value through profit or loss</t>
  </si>
  <si>
    <t>Additions</t>
  </si>
  <si>
    <t>1.1/7100/005 = 1.1/7100/010 + 1.1/7100/015 + 1.1/7100/020</t>
  </si>
  <si>
    <t>1.1/7110/005 = 1.1/7110/010 + 1.1/7110/015 + 1.1/7110/020</t>
  </si>
  <si>
    <t>1.1/7120/005 = 1.1/7120/010 + 1.1/7120/015 + 1.1/7120/020</t>
  </si>
  <si>
    <t>1.1/7130/005 = 1.1/7130/010 + 1.1/7130/015 + 1.1/7130/020</t>
  </si>
  <si>
    <t>IFRS 7.24 (a) (i)</t>
  </si>
  <si>
    <t>Cash flow hedge of interest rate risk</t>
  </si>
  <si>
    <t>39 IG F.6 1-3</t>
  </si>
  <si>
    <t>Fair value changes of the hedging instrument – ineffective portion</t>
  </si>
  <si>
    <t>Discontinuation of hedge accounting in the case of a cash flow hedge</t>
  </si>
  <si>
    <t>Investment property</t>
  </si>
  <si>
    <t>39.37a; 39 AG 51, IFRS 7.15 (a)</t>
  </si>
  <si>
    <t>Code C</t>
  </si>
  <si>
    <t>Carrying amounts</t>
  </si>
  <si>
    <t xml:space="preserve">Table B: Consolidated companies added during the period </t>
  </si>
  <si>
    <t>Table C: Companies removed during the period</t>
  </si>
  <si>
    <t>Reason for removal</t>
  </si>
  <si>
    <t>1.2/7120/005 = 1.2/7120/010 + 1.2/7120/015 + 1.2/7120/020</t>
  </si>
  <si>
    <t>1.2/7130/005 = 1.2/7130/010 + 1.2/7130/015 + 1.2/7130/020</t>
  </si>
  <si>
    <t>1.2/7150/005 = 1.2/7150/010 + 1.2/7150/015 + 1.2/7150/020</t>
  </si>
  <si>
    <t>1.2/7160/005 = 1.2/7160/010 + 1.2/7160/015 + 1.2/7160/020</t>
  </si>
  <si>
    <t>1.2/7180/005 = 1.2/7180/010 + 1.2/7180/015 + 1.2/7180/020</t>
  </si>
  <si>
    <t>1.2/7190/005 = 1.2/7190/010 + 1.2/7190/015 + 1.2/7190/020</t>
  </si>
  <si>
    <t>1.2/7200/005 = 1.2/7200/010 + 1.2/7200/015 + 1.2/7200/020</t>
  </si>
  <si>
    <t>1.2/7210/005 = 1.2/7210/010 + 1.2/7210/015 + 1.2/7210/020</t>
  </si>
  <si>
    <t>1.2/7220/005 = 1.2/7220/010 + 1.2/7220/015 + 1.2/7220/020</t>
  </si>
  <si>
    <t>1.2/7240/005 = 1.2/7240/010 + 1.2/7240/015 + 1.2/7240/020</t>
  </si>
  <si>
    <t>1.2/7250/005 = 1.2/7250/010 + 1.2/7250/015 + 1.2/7250/020</t>
  </si>
  <si>
    <t>1.2/7253/005 = 1.2/7253/010 + 1.2/7253/015 + 1.2/7253/020</t>
  </si>
  <si>
    <t>1.2/7257/005 = 1.2/7257/010 + 1.2/7257/015 + 1.2/7257/020</t>
  </si>
  <si>
    <t>1.2/7260/005 = 1.2/7260/010 + 1.2/7260/015 + 1.2/7260/020</t>
  </si>
  <si>
    <t>1.2/7270/005 = 1.2/7270/010 + 1.2/7270/015 + 1.2/7270/020</t>
  </si>
  <si>
    <t>1.2/7280/005 = 1.2/7280/010 + 1.2/7280/015 + 1.2/7280/020</t>
  </si>
  <si>
    <t>1.2/7999/005 = 1.2/7999/010 + 1.2/7999/015 + 1.2/7999/020</t>
  </si>
  <si>
    <t>1.3/7100/005 = 1.3/7100/010 + 1.3/7100/015 + 1.3/7100/020</t>
  </si>
  <si>
    <t>1.3/7110/005 = 1.3/7110/010 + 1.3/7110/015 + 1.3/7110/020</t>
  </si>
  <si>
    <t>1.3/7120/005 = 1.3/7120/010 + 1.3/7120/015 + 1.3/7120/020</t>
  </si>
  <si>
    <t>1.3/7130/005 = 1.3/7130/010 + 1.3/7130/015 + 1.3/7130/020</t>
  </si>
  <si>
    <t>1.3/7140/005 = 1.3/7140/010 + 1.3/7140/015 + 1.3/7140/020</t>
  </si>
  <si>
    <t>1.3/7150/005 = 1.3/7150/010 + 1.3/7150/015 + 1.3/7150/020</t>
  </si>
  <si>
    <t>1.3/7160/005 = 1.3/7160/010 + 1.3/7160/015 + 1.3/7160/020</t>
  </si>
  <si>
    <t>1.3/7170/005 = 1.3/7170/010 + 1.3/7170/015 + 1.3/7170/020</t>
  </si>
  <si>
    <t>1.3/7180/005 = 1.3/7180/010 + 1.3/7180/015 + 1.3/7180/020</t>
  </si>
  <si>
    <t>1.3/7190/005 = 1.3/7190/010 + 1.3/7190/015 + 1.3/7190/020</t>
  </si>
  <si>
    <t>1.3/7200/005 = 1.3/7200/010 + 1.3/7200/015 + 1.3/7200/020</t>
  </si>
  <si>
    <t>1.3/7210/005 = 1.3/7210/010 + 1.3/7210/015 + 1.3/7210/020</t>
  </si>
  <si>
    <t>1.3/7220/005 = 1.3/7220/010 + 1.3/7220/015 + 1.3/7220/020</t>
  </si>
  <si>
    <t>1.3/7170/010 = 1.3/7180/010 + 1.3/7190/010 + 1.3/7200/010 + 1.3/7210/010 + 1.3/7220/010 + 1.3/7230/010 + 1.3/7240/010 + 1.3/7250/010</t>
  </si>
  <si>
    <t>1.3/7300/010 = 1.3/7310/010 + 1.3/7320/010</t>
  </si>
  <si>
    <t>1.3/7100/015 = 1.3/7110/015 + 1.3/7120/015</t>
  </si>
  <si>
    <t>1.3/7140/015 = 1.3/7150/015 + 1.3/7160/015</t>
  </si>
  <si>
    <t>1.3/7170/015 = 1.3/7180/015 + 1.3/7190/015 + 1.3/7200/015 + 1.3/7210/015 + 1.3/7220/015 + 1.3/7230/015 + 1.3/7240/015 + 1.3/7250/015</t>
  </si>
  <si>
    <t>1.3/7300/015 = 1.3/7310/015 + 1.3/7320/015</t>
  </si>
  <si>
    <t>1.3/7100/020 = 1.3/7110/020 + 1.3/7120/020</t>
  </si>
  <si>
    <t>1.3/7140/020 = 1.3/7150/020 + 1.3/7160/020</t>
  </si>
  <si>
    <t>1.3/7170/020 = 1.3/7180/020 + 1.3/7190/020 + 1.3/7200/020 + 1.3/7210/020 + 1.3/7220/020 + 1.3/7230/020 + 1.3/7240/020 + 1.3/7250/020</t>
  </si>
  <si>
    <t>1.3/7300/020 = 1.3/7310/020 + 1.3/7320/020</t>
  </si>
  <si>
    <t>2.0/7599/005 = 2.0/7100/005 - 2.0/7220/005 - 2.0/7250/005 - 2.0/7290/005 - 2.0/7300/005 + 2.0/7420/005 + 2.0/7430/005 + 2.0/7499/005</t>
  </si>
  <si>
    <t>2.0/7699/005 = 2.0/7599/005 - 2.0/7600/005</t>
  </si>
  <si>
    <t>2.0/7899/005 = 2.0/7699/005 + 2.0/7799/005</t>
  </si>
  <si>
    <t>2.0/7999/005 = 2.0/7899/005 - 2.0/7900/005</t>
  </si>
  <si>
    <t>2.0/7220/005 = 2.0/7230/005 + 2.0/7240/005</t>
  </si>
  <si>
    <t>2.0/7250/005 = 2.0/7260/005 + 2.0/7270/005 + 2.0/7280/005</t>
  </si>
  <si>
    <t>2.0/7300/005 = 2.0/7310/005 + 2.0/7360/005</t>
  </si>
  <si>
    <t>2.0/7310/005 = 2.0/7312/005 + 2.0/7314/005 + 2.0/7316/005 + 2.0/7318/005</t>
  </si>
  <si>
    <t xml:space="preserve">2.0/7360/005 = 2.0/7362/005 + 2.0/7364/005 + 2.0/7366/005 + 2.0/7367/005 + 2.0/7368/005 + 2.0/7369/005 </t>
  </si>
  <si>
    <t>2.0/7105/005 = 2.0/710501/005 + 2.0/710502/005 + 2.0/710503/005 + 2.0/710504/005 + 2.0/710505/005 + 2.0/710506/005 + 2.0/710507/005 + 2.0/710508/005</t>
  </si>
  <si>
    <t>2.0/7107/005 = 2.0/710701/005 + 2.0/710702/005 + 2.0/710703/005 + 2.0/710704/005 + 2.0/710710/005 + 2.0/710711/005</t>
  </si>
  <si>
    <t>2.0/710704/005 = sum column 2.0/710705/005 through 2.0/710709/005</t>
  </si>
  <si>
    <t>2.0/7130/005 = 2.0/7132/005 + 2.0/7134/005 + 2.0/7136/005</t>
  </si>
  <si>
    <t>new</t>
  </si>
  <si>
    <t>Financial liabilities held for trading (if accounted for separately)</t>
  </si>
  <si>
    <t>Financial liabilities designated at fair value through profit or loss (if accounted for separately)</t>
  </si>
  <si>
    <t>Deposits from credit institutions</t>
  </si>
  <si>
    <t xml:space="preserve">Deposits from non credit institutions </t>
  </si>
  <si>
    <t>Debt certificates</t>
  </si>
  <si>
    <t>Other financial liabilities</t>
  </si>
  <si>
    <t xml:space="preserve">IFRS 7.20 (b);  39.9   </t>
  </si>
  <si>
    <t>Repo</t>
  </si>
  <si>
    <t xml:space="preserve">Credit institutions </t>
  </si>
  <si>
    <t>Other than credit institutions</t>
  </si>
  <si>
    <t>Table B (transferor)</t>
  </si>
  <si>
    <t>Opening balance</t>
  </si>
  <si>
    <t>39.29; 39 AG 51</t>
  </si>
  <si>
    <t>Closing balance</t>
  </si>
  <si>
    <t>Available for sale financial assets measured at fair value through equity</t>
  </si>
  <si>
    <t>Equity component of compound financial instruments</t>
  </si>
  <si>
    <t>32.28; 32 AG 27 (a)</t>
  </si>
  <si>
    <t>Other</t>
  </si>
  <si>
    <t>Revaluation reserves and other valuation differences:</t>
  </si>
  <si>
    <t xml:space="preserve">Tangible assets </t>
  </si>
  <si>
    <t>16.39-40</t>
  </si>
  <si>
    <t xml:space="preserve">Intangible assets </t>
  </si>
  <si>
    <t>38.85/86</t>
  </si>
  <si>
    <t>Hedge of net investments in foreign operations (effective portion)</t>
  </si>
  <si>
    <t>39.102a</t>
  </si>
  <si>
    <t xml:space="preserve">Foreign currency translation </t>
  </si>
  <si>
    <t>21.52b</t>
  </si>
  <si>
    <t>7167</t>
  </si>
  <si>
    <t>7168</t>
  </si>
  <si>
    <t>7169</t>
  </si>
  <si>
    <t>Accrued income (if accounted for separately)</t>
  </si>
  <si>
    <t>Loans &amp; advances to</t>
  </si>
  <si>
    <t>Debt instruments issued by</t>
  </si>
  <si>
    <t>Debts instruments issued by</t>
  </si>
  <si>
    <t>Accrued income if accounted for separately</t>
  </si>
  <si>
    <t>Accrued income/expenses (if accounted for separately)</t>
  </si>
  <si>
    <t>Securitized loans</t>
  </si>
  <si>
    <t>&lt; Allowances for collectively assessed financial assets &gt; (incl allowances for IBNR losses)</t>
  </si>
  <si>
    <t>Notional Amounts        CRD Art 78</t>
  </si>
  <si>
    <t>Table A: Companies consolidated at the end of the reporting period</t>
  </si>
  <si>
    <t>Company</t>
  </si>
  <si>
    <t>Jurisdiction of Incorporation</t>
  </si>
  <si>
    <t>Currency</t>
  </si>
  <si>
    <t>Deposit guarantee system</t>
  </si>
  <si>
    <t>schema A 221.8</t>
  </si>
  <si>
    <t xml:space="preserve">Other financial liabilities </t>
  </si>
  <si>
    <t> Table B : geographical breakdown</t>
  </si>
  <si>
    <t>Current year</t>
  </si>
  <si>
    <t>IFRIC 2.11;  1.86;  32 IE 33</t>
  </si>
  <si>
    <t>Dividend income</t>
  </si>
  <si>
    <t xml:space="preserve"> 18.35 (b)(v)</t>
  </si>
  <si>
    <t>IFRS 7 B5 (e);  39.9</t>
  </si>
  <si>
    <t xml:space="preserve">IFRS 7 B5 (e);  39.9 </t>
  </si>
  <si>
    <t xml:space="preserve"> 1.86;  39.55 (b);  39.9</t>
  </si>
  <si>
    <t>Fee and commission income</t>
  </si>
  <si>
    <t>IFRS 7.20 (c)</t>
  </si>
  <si>
    <t>(Fee and commission expenses)</t>
  </si>
  <si>
    <t>Realised gains (losses) on financial assets &amp; liabilities not measured at fair value through profit or loss, net</t>
  </si>
  <si>
    <t>IFRS 7.20(a)(ii-v)</t>
  </si>
  <si>
    <t xml:space="preserve">Other </t>
  </si>
  <si>
    <t>Gains (losses) on financial assets and liabilities held for trading (net)</t>
  </si>
  <si>
    <t>Reversals</t>
  </si>
  <si>
    <t>Financial assets measured at cost (unquoted equity and related derivatives)</t>
  </si>
  <si>
    <t>32.11</t>
  </si>
  <si>
    <t xml:space="preserve">Quoted  </t>
  </si>
  <si>
    <t>39 AG 71</t>
  </si>
  <si>
    <t xml:space="preserve">Unquoted but FV determinable </t>
  </si>
  <si>
    <t>39 AG 80-81</t>
  </si>
  <si>
    <t>Equity instruments at cost</t>
  </si>
  <si>
    <t>39.46 c</t>
  </si>
  <si>
    <t xml:space="preserve">Central governments </t>
  </si>
  <si>
    <t>CRD</t>
  </si>
  <si>
    <t>Credit institutions</t>
  </si>
  <si>
    <t>Accrued Expense (if accounted for separately)</t>
  </si>
  <si>
    <t>Non credit institutions</t>
  </si>
  <si>
    <t xml:space="preserve">Corporate </t>
  </si>
  <si>
    <t>Retail</t>
  </si>
  <si>
    <t>Total</t>
  </si>
  <si>
    <t>Table A Counterparty breakdown</t>
  </si>
  <si>
    <t>Rest of the world</t>
  </si>
  <si>
    <t>Table B Geographical breakdown</t>
  </si>
  <si>
    <t>By nature</t>
  </si>
  <si>
    <t>By type</t>
  </si>
  <si>
    <t>Schéma A ref.</t>
  </si>
  <si>
    <t>Interest rate</t>
  </si>
  <si>
    <t>Option-Cap/Floor/Collar-Swaption</t>
  </si>
  <si>
    <t>322.6</t>
  </si>
  <si>
    <t>IRS</t>
  </si>
  <si>
    <t>322.3</t>
  </si>
  <si>
    <t>FRA</t>
  </si>
  <si>
    <t>322.5</t>
  </si>
  <si>
    <t>Forward</t>
  </si>
  <si>
    <t>322.1</t>
  </si>
  <si>
    <t>Interest future</t>
  </si>
  <si>
    <t>322.4</t>
  </si>
  <si>
    <t>Equity</t>
  </si>
  <si>
    <t>Equity forward</t>
  </si>
  <si>
    <t>323.1</t>
  </si>
  <si>
    <t>Equity future</t>
  </si>
  <si>
    <t>323.3</t>
  </si>
  <si>
    <t>Equity option</t>
  </si>
  <si>
    <t>323.2</t>
  </si>
  <si>
    <t>Warrant</t>
  </si>
  <si>
    <t>323.6</t>
  </si>
  <si>
    <t>Currency (FX)</t>
  </si>
  <si>
    <t>FX forward</t>
  </si>
  <si>
    <t>321.1</t>
  </si>
  <si>
    <t>FX future</t>
  </si>
  <si>
    <t>321.3</t>
  </si>
  <si>
    <t>Cross currency swap</t>
  </si>
  <si>
    <t>321.2</t>
  </si>
  <si>
    <t>FX option</t>
  </si>
  <si>
    <t>321.4</t>
  </si>
  <si>
    <t xml:space="preserve">&lt;Impairment&gt;      </t>
  </si>
  <si>
    <t>Servicing fees for securitization activities</t>
  </si>
  <si>
    <t>Realised gains</t>
  </si>
  <si>
    <t>Realised losses</t>
  </si>
  <si>
    <t>Net</t>
  </si>
  <si>
    <t>IFRS 7.20 (a) (ii); 39.55 (b)</t>
  </si>
  <si>
    <t>1.86</t>
  </si>
  <si>
    <t>Gains</t>
  </si>
  <si>
    <t>Losses</t>
  </si>
  <si>
    <t xml:space="preserve">Amount of change in FV due to changes in the credit risk </t>
  </si>
  <si>
    <t xml:space="preserve">Financial assets designated at fair value through profit or loss </t>
  </si>
  <si>
    <t>Gains (losses), net</t>
  </si>
  <si>
    <t>IFRS 7.20 (a) (i);      39.55 (a)</t>
  </si>
  <si>
    <t>39.86 (a)</t>
  </si>
  <si>
    <t>Carrying amount Liabilities</t>
  </si>
  <si>
    <t>Deferred tax liabilities</t>
  </si>
  <si>
    <t>FX forward rate agreement</t>
  </si>
  <si>
    <t>321.5</t>
  </si>
  <si>
    <t>Credit</t>
  </si>
  <si>
    <t>Credit default swap</t>
  </si>
  <si>
    <t>Credit spread option</t>
  </si>
  <si>
    <t>Total return swap</t>
  </si>
  <si>
    <t>Commodity</t>
  </si>
  <si>
    <t>Carrying amount Assets</t>
  </si>
  <si>
    <t>Mortgages related deposits</t>
  </si>
  <si>
    <t>schema A 221.7</t>
  </si>
  <si>
    <t>Revaluation reserves and other valuation differences</t>
  </si>
  <si>
    <t xml:space="preserve">LOAN COMMITMENTS </t>
  </si>
  <si>
    <t xml:space="preserve">– given </t>
  </si>
  <si>
    <t xml:space="preserve">– received </t>
  </si>
  <si>
    <t xml:space="preserve">FINANCIAL GUARANTEES </t>
  </si>
  <si>
    <t>Amount</t>
  </si>
  <si>
    <t>Non-current assets held-for-sale</t>
  </si>
  <si>
    <t>IFRS 7.38 (a)</t>
  </si>
  <si>
    <t>Equity and debt instruments</t>
  </si>
  <si>
    <t>IFRS 7.20 (c) ; 413.21</t>
  </si>
  <si>
    <t>IFRS 7.20 (c) ; 413.211</t>
  </si>
  <si>
    <t>IFRS 7.20 (c) ; 413.212</t>
  </si>
  <si>
    <t>IFRS 7.20 (c) ; 413.213</t>
  </si>
  <si>
    <t>IFRS 7.20 (c);  413.23</t>
  </si>
  <si>
    <t>IFRS 7.20 (c); 413.23</t>
  </si>
  <si>
    <t>IFRS 7.20 (c) ; 413.1</t>
  </si>
  <si>
    <t>IFRS 7.20 (c) ; 413.22</t>
  </si>
  <si>
    <t>IFRS 7.20 (c)  ; 413.24</t>
  </si>
  <si>
    <t>IFRS 7.20 (c) ; 512.23</t>
  </si>
  <si>
    <t>IFRS 7.20 (c) ; 413.23</t>
  </si>
  <si>
    <t>IFRS 7.20 (c) ; 512.24</t>
  </si>
  <si>
    <r>
      <t>IFRS 7.20 (a) (iv)</t>
    </r>
    <r>
      <rPr>
        <sz val="11"/>
        <rFont val="Times New Roman"/>
        <family val="1"/>
      </rPr>
      <t>; 39.9</t>
    </r>
  </si>
  <si>
    <r>
      <t>IFRS 7.20(a)(iii)</t>
    </r>
    <r>
      <rPr>
        <sz val="11"/>
        <rFont val="Times New Roman"/>
        <family val="1"/>
      </rPr>
      <t>;  39.9</t>
    </r>
  </si>
  <si>
    <r>
      <t>IFRS 7.20(a)(v</t>
    </r>
    <r>
      <rPr>
        <sz val="11"/>
        <rFont val="Times New Roman"/>
        <family val="1"/>
      </rPr>
      <t xml:space="preserve"> ); 39.9</t>
    </r>
  </si>
  <si>
    <r>
      <t>IFRS 7.23 (d)</t>
    </r>
    <r>
      <rPr>
        <sz val="11"/>
        <rFont val="Times New Roman"/>
        <family val="1"/>
      </rPr>
      <t>; 39.101</t>
    </r>
  </si>
  <si>
    <t>– guarantees received</t>
  </si>
  <si>
    <t xml:space="preserve">– credit derivatives received </t>
  </si>
  <si>
    <t>– given to another counterparty :</t>
  </si>
  <si>
    <t xml:space="preserve">– received from another counterparty : </t>
  </si>
  <si>
    <t>7132</t>
  </si>
  <si>
    <t>7134</t>
  </si>
  <si>
    <t>7136</t>
  </si>
  <si>
    <t>7152</t>
  </si>
  <si>
    <t>7154</t>
  </si>
  <si>
    <t>7156</t>
  </si>
  <si>
    <t>7158</t>
  </si>
  <si>
    <t>7159</t>
  </si>
  <si>
    <t>7162</t>
  </si>
  <si>
    <t>7164</t>
  </si>
  <si>
    <t>7166</t>
  </si>
  <si>
    <t>References</t>
  </si>
  <si>
    <t>Current accounts / overnight deposits</t>
  </si>
  <si>
    <t>ECB/2001/13</t>
  </si>
  <si>
    <t xml:space="preserve">Deposits with agreed maturity </t>
  </si>
  <si>
    <t xml:space="preserve">Deposits redeemable at notice </t>
  </si>
  <si>
    <t xml:space="preserve">Other deposits </t>
  </si>
  <si>
    <t>39 AG 15 (a)</t>
  </si>
  <si>
    <t>(Table 4) </t>
  </si>
  <si>
    <t>Short positions</t>
  </si>
  <si>
    <t>39 AG 15 (b)</t>
  </si>
  <si>
    <t>In equity instruments</t>
  </si>
  <si>
    <t>In fixed income instruments</t>
  </si>
  <si>
    <t>121.7</t>
  </si>
  <si>
    <t xml:space="preserve">121.8 </t>
  </si>
  <si>
    <t>Table C Loans and advances to other than credit institutions</t>
  </si>
  <si>
    <t>39 AG 84-86; IFRS 7.37(b)</t>
  </si>
  <si>
    <t>39 AG 84-90</t>
  </si>
  <si>
    <t>39 AG 84-92</t>
  </si>
  <si>
    <t>IFRS 7.37</t>
  </si>
  <si>
    <t>Debt instruments</t>
  </si>
  <si>
    <t>Specific allowances for individually assessed financial assets and Specific allowances for collectively assessed financial assets</t>
  </si>
  <si>
    <t>Allowances for incurred but not reported losses on financial assets</t>
  </si>
  <si>
    <t>(*) e.g. exchange rate differences, business combinations, acquisitions and disposals of subsidiaries, etc.</t>
  </si>
  <si>
    <t>IAS/IFRS  ref.</t>
  </si>
  <si>
    <t>Breakdown in table</t>
  </si>
  <si>
    <t>Total carrying amount</t>
  </si>
  <si>
    <t>Belgium</t>
  </si>
  <si>
    <t>Other EMU</t>
  </si>
  <si>
    <t>Other World</t>
  </si>
  <si>
    <t>Deposits (other than from credit institutions)</t>
  </si>
  <si>
    <t>Debt certificates (including bonds)</t>
  </si>
  <si>
    <t>39 AG 15 (c)</t>
  </si>
  <si>
    <t>Certificates of deposits</t>
  </si>
  <si>
    <t xml:space="preserve">Customer saving certificates (also when dematerialised) </t>
  </si>
  <si>
    <t>CP, schema A 232</t>
  </si>
  <si>
    <t>Bonds</t>
  </si>
  <si>
    <t>Convertible</t>
  </si>
  <si>
    <t>CP, schema A 232.2</t>
  </si>
  <si>
    <t>Non-convertible</t>
  </si>
  <si>
    <t>CP, schema A 233.1</t>
  </si>
  <si>
    <t>Carrying amount IFRS 7.8 (e) (ii)</t>
  </si>
  <si>
    <t>Other world</t>
  </si>
  <si>
    <t> Table A</t>
  </si>
  <si>
    <t>Amount of cumulative change in fair values attributable to changes in credit risk</t>
  </si>
  <si>
    <t xml:space="preserve">Fee and commission income </t>
  </si>
  <si>
    <t>Securities</t>
  </si>
  <si>
    <t>Issued</t>
  </si>
  <si>
    <t>Transfer orders</t>
  </si>
  <si>
    <t>Clearing and settlement</t>
  </si>
  <si>
    <t>Trust and fiduciary activities</t>
  </si>
  <si>
    <t>Asset management</t>
  </si>
  <si>
    <t>Custody</t>
  </si>
  <si>
    <t>Other fiduciary transactions</t>
  </si>
  <si>
    <t xml:space="preserve">IFRS 7.20 (c) </t>
  </si>
  <si>
    <t>Loan commitments</t>
  </si>
  <si>
    <t>Payment services</t>
  </si>
  <si>
    <t>Structured Finance</t>
  </si>
  <si>
    <t>Servicing fees from securitization activities</t>
  </si>
  <si>
    <t xml:space="preserve">Fee and commission expenses </t>
  </si>
  <si>
    <t>IFRS7.20 (c)</t>
  </si>
  <si>
    <t>Commissions to agents (acquisition costs)</t>
  </si>
  <si>
    <r>
      <t>Of which: amount recognised in P&amp;L using a valuation technique during the period</t>
    </r>
    <r>
      <rPr>
        <vertAlign val="superscript"/>
        <sz val="11"/>
        <rFont val="Times New Roman"/>
        <family val="1"/>
      </rPr>
      <t xml:space="preserve">1                        </t>
    </r>
    <r>
      <rPr>
        <sz val="11"/>
        <rFont val="Times New Roman"/>
        <family val="1"/>
      </rPr>
      <t xml:space="preserve">IFRS 7.27(d) </t>
    </r>
  </si>
  <si>
    <r>
      <t>1</t>
    </r>
    <r>
      <rPr>
        <sz val="11"/>
        <rFont val="Times New Roman"/>
        <family val="1"/>
      </rPr>
      <t xml:space="preserve"> Only applied if such valuation technique is based on assumptions that are not supported by prices from</t>
    </r>
  </si>
  <si>
    <t>Carrying amount (if different from fair value)                            IFRS 7.25-26</t>
  </si>
  <si>
    <t>41.B/200/030 &lt;  = 41.A/199/025</t>
  </si>
  <si>
    <t xml:space="preserve">CP </t>
  </si>
  <si>
    <t>Debt certificates including bonds</t>
  </si>
  <si>
    <t>Subordinated liabilities</t>
  </si>
  <si>
    <t>Financial liabilities associated with transferred assets</t>
  </si>
  <si>
    <t>IFRS 7.13 (c-d); IAS 39.31; IAS 39.47(b)</t>
  </si>
  <si>
    <t xml:space="preserve">Fair value changes of the hedged items in a portfolio hedge of interest rate risk </t>
  </si>
  <si>
    <t>39.89A(b)</t>
  </si>
  <si>
    <t>Provisions</t>
  </si>
  <si>
    <t>1.68 (k)</t>
  </si>
  <si>
    <t xml:space="preserve">Tax liabilities </t>
  </si>
  <si>
    <t xml:space="preserve">Other liabilities </t>
  </si>
  <si>
    <t>Share capital repayable on demand ( e.g. cooperative shares)</t>
  </si>
  <si>
    <t xml:space="preserve"> 32 IE 33; IFRIC 2           </t>
  </si>
  <si>
    <t>Write-down taken against the allowance</t>
  </si>
  <si>
    <t>Amounts set aside  for estimated probable loan losses</t>
  </si>
  <si>
    <t>Amounts  reversed for estimated probable loan losses</t>
  </si>
  <si>
    <t>Other adjustments (*)</t>
  </si>
  <si>
    <t>Transfers between allowances</t>
  </si>
  <si>
    <r>
      <t xml:space="preserve">Repos                                                                         </t>
    </r>
    <r>
      <rPr>
        <sz val="11"/>
        <rFont val="Times New Roman"/>
        <family val="1"/>
      </rPr>
      <t>No derecognition of transfers of financial assets out of :  (39.37a; 39  AG 51 ; IFRS 7.14)</t>
    </r>
  </si>
  <si>
    <r>
      <t xml:space="preserve">Reverse repos and related agreements                                       </t>
    </r>
    <r>
      <rPr>
        <sz val="11"/>
        <rFont val="Times New Roman"/>
        <family val="1"/>
      </rPr>
      <t>as a transferee when the collateral is sold : (39.37b; 39 AG 51 ; IFRS 7.15(b) )</t>
    </r>
  </si>
  <si>
    <t xml:space="preserve"> </t>
  </si>
  <si>
    <t>1.68(m)</t>
  </si>
  <si>
    <t>Deferred tax assets</t>
  </si>
  <si>
    <t>1.68(n)</t>
  </si>
  <si>
    <t xml:space="preserve">Other assets </t>
  </si>
  <si>
    <t>Cash flow hedges (effective portion)</t>
  </si>
  <si>
    <t>IFRS 7.23(c); 39.95-96</t>
  </si>
  <si>
    <t>Available for sale  financial assets</t>
  </si>
  <si>
    <t>39.55(b)</t>
  </si>
  <si>
    <t>IFRS 5.18-19/38</t>
  </si>
  <si>
    <t>Past due IFRS 7.37 (a) IFRS 7 IG 28                                  &gt; 90 days         ≤ 180days</t>
  </si>
  <si>
    <t>Past due IFRS 7.37 (a) IFRS 7 IG 28              &gt; 180 days ≤ 1year</t>
  </si>
  <si>
    <t>Past due IFRS 7.37 (a) IFRS 7 IG 28               &gt; 1year</t>
  </si>
  <si>
    <t>Past due IFRS 7.37 (a) IFRS 7 IG 28                ≤ 90 days</t>
  </si>
  <si>
    <t>IAS/IFRS Ref.</t>
  </si>
  <si>
    <t>Fair value changes of the hedged item attributable to the hedged risk</t>
  </si>
  <si>
    <t>IFRS 7.24 (a) (ii)</t>
  </si>
  <si>
    <t>Fair value changes of the hedging derivatives (Including discontinuation)</t>
  </si>
  <si>
    <t xml:space="preserve">IFRS 7.24 (a) (i) </t>
  </si>
  <si>
    <t>39.86 (b)</t>
  </si>
  <si>
    <t>Fair value changes of the hedging derivatives – ineffective portion</t>
  </si>
  <si>
    <t>IFRS 7.24 (b)</t>
  </si>
  <si>
    <t>Hedges of net investments in a foreign operation</t>
  </si>
  <si>
    <t>39.86 (c)</t>
  </si>
  <si>
    <t>IFRS 7.24 (c)</t>
  </si>
  <si>
    <t>Fair value hedge of interest rate risk</t>
  </si>
  <si>
    <t xml:space="preserve">Fair value changes of the hedged item </t>
  </si>
  <si>
    <t>Fair value changes of the hedging derivatives</t>
  </si>
  <si>
    <t>Schéma A réf.</t>
  </si>
  <si>
    <t>Central governments</t>
  </si>
  <si>
    <t>Bills &amp; own acceptances</t>
  </si>
  <si>
    <t>121.1-2</t>
  </si>
  <si>
    <t>Finance leases</t>
  </si>
  <si>
    <t>121.3 </t>
  </si>
  <si>
    <t> CP</t>
  </si>
  <si>
    <t>Consumer Credit</t>
  </si>
  <si>
    <t>121.4 </t>
  </si>
  <si>
    <t>Mortgage loans</t>
  </si>
  <si>
    <t>121.5</t>
  </si>
  <si>
    <t>Term loans</t>
  </si>
  <si>
    <t>121.6</t>
  </si>
  <si>
    <t>Current accounts</t>
  </si>
  <si>
    <t>Liabilities (financing obtained)</t>
  </si>
  <si>
    <t>IFRS 7.20(a)(i);  39.55(a)</t>
  </si>
  <si>
    <t>Equity instruments and related derivatives</t>
  </si>
  <si>
    <t>Loans &amp; advances</t>
  </si>
  <si>
    <t>Other financial assets</t>
  </si>
  <si>
    <t xml:space="preserve">Allowances for incurred but not reported losses on financial assets </t>
  </si>
  <si>
    <t xml:space="preserve">Non specifically attributable collaterals </t>
  </si>
  <si>
    <t>Net carrying amount of the impaired assets 39.58-70</t>
  </si>
  <si>
    <t>CP, schema A 233.2</t>
  </si>
  <si>
    <t>NatureRisksHFT-Equity1</t>
  </si>
  <si>
    <t>NatureRisksHFT-Debt1</t>
  </si>
  <si>
    <t>NatureRisksHFT-Loans1</t>
  </si>
  <si>
    <t>NatureRisksDFV-Equity1</t>
  </si>
  <si>
    <t>NatureRisksDFV-Debt1</t>
  </si>
  <si>
    <t>NatureRisksDFV-Loans1</t>
  </si>
  <si>
    <t>NatureRisksAFS-Equity1</t>
  </si>
  <si>
    <t>NatureRisksAFS-Debt1</t>
  </si>
  <si>
    <t>NatureRisksAFS-Loans1</t>
  </si>
  <si>
    <t>NatureRisksLR-Debt1</t>
  </si>
  <si>
    <t>NatureRisksLR-Loans1</t>
  </si>
  <si>
    <t>NatureRisksHTM-Debt1</t>
  </si>
  <si>
    <t>NatureRisksHTM-Loans1</t>
  </si>
  <si>
    <t>Special deposits</t>
  </si>
  <si>
    <t>schema A 221.5</t>
  </si>
  <si>
    <t>Regulated deposits</t>
  </si>
  <si>
    <t>schema A 221.6</t>
  </si>
  <si>
    <r>
      <t>1.1/7999/020 = 1.1/7100/020 + 1.1/7110/020 + 1.1/7120/020 + 1.1/7130/020 + 1.1/7140/020 + 1.1/7150/020 + 1.1/7160/020 + 1.1/7170/020 + 1.1/7190/020 + 1.1/7220/020 + 1.1/7230/020 + 1.1/7240/020 + 1.1/72</t>
    </r>
    <r>
      <rPr>
        <sz val="10"/>
        <color indexed="10"/>
        <rFont val="courier new"/>
        <family val="3"/>
      </rPr>
      <t>48</t>
    </r>
    <r>
      <rPr>
        <sz val="10"/>
        <rFont val="courier new"/>
        <family val="3"/>
      </rPr>
      <t>/020+1.1/7250/020 + 1.1/7260/020</t>
    </r>
  </si>
  <si>
    <t>IFRS 4 IG 20 (b)-(c)</t>
  </si>
  <si>
    <t>IFRS 4 IG 20 (e)</t>
  </si>
  <si>
    <t>IFRS 4 IG 24 (a)</t>
  </si>
  <si>
    <t>7210</t>
  </si>
  <si>
    <t>IFRS 4 IG 24 (b-d)</t>
  </si>
  <si>
    <t>7220</t>
  </si>
  <si>
    <t>7230</t>
  </si>
  <si>
    <t>7240</t>
  </si>
  <si>
    <t>7250</t>
  </si>
  <si>
    <t>7260</t>
  </si>
  <si>
    <t>7270</t>
  </si>
  <si>
    <t>7280</t>
  </si>
  <si>
    <t>7290</t>
  </si>
  <si>
    <t>7300</t>
  </si>
  <si>
    <t>7310</t>
  </si>
  <si>
    <t>IFRS 4 IG 24 (b)</t>
  </si>
  <si>
    <t>IFRS 4 IG 24 (c)</t>
  </si>
  <si>
    <t>IFRS 4 IG 24 (d)</t>
  </si>
  <si>
    <t>7312</t>
  </si>
  <si>
    <t>7314</t>
  </si>
  <si>
    <t>7316</t>
  </si>
  <si>
    <t>7318</t>
  </si>
  <si>
    <t>7360</t>
  </si>
  <si>
    <t>7362</t>
  </si>
  <si>
    <t>7364</t>
  </si>
  <si>
    <t>7366</t>
  </si>
  <si>
    <t>7367</t>
  </si>
  <si>
    <t>7368</t>
  </si>
  <si>
    <t>7369</t>
  </si>
  <si>
    <t>7205</t>
  </si>
  <si>
    <t>7206</t>
  </si>
  <si>
    <t>1.1/7999/005 = 1.1/7100/005 + 1.1/7110/005 + 1.1/7120/005 + 1.1/7130/005 + 1.1/7140/005 + 1.1/7150/005 + 1.1/7160/005 + 1.1/7170/005 + 1.1/7190/005 + 1.1/7220/005 + 1.1/7230/005 + 1.1/7240/005 +1,1/7248/005+ 1.1/7250/005 + 1.1/7260/005</t>
  </si>
  <si>
    <t>1.1/7999/015 = 1.1/7100/015 + 1.1/7110/015 + 1.1/7120/015 + 1.1/7130/015 + 1.1/7140/015 + 1.1/7150/015 + 1.1/7160/015 + 1.1/7170/015 + 1.1/7190/015 + 1.1/7220/015 + 1.1/7230/015 + 1.1/7240/015 +1.1/7248/015 1.1/7250/015 + 1.1/7260/015</t>
  </si>
  <si>
    <t>1.1/7248/005 = 1.1/7248/010 + 1.1/7248/015 + 1.1/7248/020</t>
  </si>
  <si>
    <t xml:space="preserve">1.2/7999/005 = 1.2/7100/005 + 1.2/7110/005 + 1.2/7120/005 + 1.2/7130/005 + 1.2/7200/005 + 1.2/7210/005 + 1.2/7220/005 + 1.2/7240/005 + 1.2/7250/005 + 1,2/7258/005+1.2/7260/005 + 1.2/7270/005 + 1.2/7280/005 </t>
  </si>
  <si>
    <t xml:space="preserve">1.2/7999/010 = 1.2/7100/010 + 1.2/7110/010 + 1.2/7120/010 + 1.2/7130/010 + 1.2/7200/010 + 1.2/7210/010 + 1.2/7220/010 + 1.2/7240/010 + 1.2/7250/010 + 1.2/7258/010+1.2/7260/010 + 1.2/7270/010 + 1.2/7280/010 </t>
  </si>
  <si>
    <t xml:space="preserve">1.2/7999/015 = 1.2/7100/015 + 1.2/7110/015 + 1.2/7120/015 + 1.2/7130/015 + 1.2/7200/015 + 1.2/7210/015 + 1.2/7220/015 + 1.2/7240/015 + 1.2/7250/015 + 1.2/7258/015+1.2/7260/015 + 1.2/7270/015 + 1.2/7280/015 </t>
  </si>
  <si>
    <t xml:space="preserve">1.2/7999/020 = 1.2/7100/020 + 1.2/7110/020 + 1.2/7120/020 + 1.2/7130/020 + 1.2/7200/020 + 1.2/7210/020 + 1.2/7220/020 + 1.2/7240/020 + 1.2/7250/020 + 1.2/7258/020+1.2/7260/020 + 1.2/7270/020 + 1.2/7280/020 </t>
  </si>
  <si>
    <t>1.2/7258/005 = 1.2/7258/010 + 1.2/7258/015 + 1.2/7258/020</t>
  </si>
  <si>
    <t>13.A/7150/005 = Sum column 13.A/7160/005 through 13.A/7190/005</t>
  </si>
  <si>
    <t>13.A/7150/010 = Sum column 13.A/7160/010 through 13.A/7190/010</t>
  </si>
  <si>
    <t>13.A/7150/015 = Sum column 13.A/7160/015 through 13.A/7190/015</t>
  </si>
  <si>
    <t>18.0/7100/015 = 18.0/7100/005 - 18.0/7100/010</t>
  </si>
  <si>
    <t>18.0/7110/015 = 18.0/7110/005 - 18.0/7110/010</t>
  </si>
  <si>
    <t>18.0/7140/015 = 18.0/7140/005 - 18.0/7140/010</t>
  </si>
  <si>
    <t>18.0/7999/015 = 18.0/7999/005 - 18.0/7999/010</t>
  </si>
  <si>
    <t>2.0/7100/005 = 2.0/7105/005 - 2.0/7107/005 - 2.0/7120/005 + 2.0/7130/005 + 2.0/7142/005 -2.0/7147/005 + 2.0/7150/005 + 2.0/7160/005 + 2.0/7170/005 + 2.0/7180/005 + 2.0/7190/005 + 2.0/7200/005/+2.0/7205/005+2.0/7206/005 + 2.0/7210/005</t>
  </si>
  <si>
    <t>ok</t>
  </si>
  <si>
    <t>1.1/7160/005 = 10.A/7219/005 + 10.A/7399/005 + 10.B/7400/005 + 10.B/7410/005 +10.A/7500/005</t>
  </si>
  <si>
    <t>1.2/7210/005 = 10.A/7219/010 + 10.A/7399/010  + 10.B/7400/010 + 10.B/7410/010+ 10.A/7500/010</t>
  </si>
  <si>
    <t>Counterparty breakdown</t>
  </si>
  <si>
    <t>5 Financial assets designated at fair value through profit or loss</t>
  </si>
  <si>
    <t>5.0/7100/005 = 5.0/7110/005 + 5.0/7120/005</t>
  </si>
  <si>
    <t>5.0/7130/005 = Sum column 5.0/7140/005 through 5.0/7180/005</t>
  </si>
  <si>
    <t>5.0/7130/010 = Sum column 5.0/7140/010 through 5.0/7180/010</t>
  </si>
  <si>
    <t>5.0/7190/005 = Sum column 5.0/7200/005 through 5.0/7240/005</t>
  </si>
  <si>
    <t>5.0/7190/010 = Sum column 5.0/7200/010 through 5.0/7240/010</t>
  </si>
  <si>
    <t>5.0/7999/010 = 5.0/7130/010 + 5.0/7190/010</t>
  </si>
  <si>
    <t>5.0/7999/005 = 1.1/7120/005</t>
  </si>
  <si>
    <t>5.0/7130/005 and 5.0/7130/010 both exist or neither</t>
  </si>
  <si>
    <t>5.0/7140/005 and 5.0/7140/010 both exist or neither</t>
  </si>
  <si>
    <t>5.0/7150/005 and 5.0/7150/010 both exist or neither</t>
  </si>
  <si>
    <t>5.0/7160/005 and 5.0/7160/010 both exist or neither</t>
  </si>
  <si>
    <t>5.0/7170/005 and 5.0/7170/010 both exist or neither</t>
  </si>
  <si>
    <t>5.0/7180/005 and 5.0/7180/010 both exist or neither</t>
  </si>
  <si>
    <t>5.0/7190/005 and 5.0/7190/010 both exist or neither</t>
  </si>
  <si>
    <t>5.0/7200/005 and 5.0/7200/010 both exist or neither</t>
  </si>
  <si>
    <t>5.0/7210/005 and 5.0/7210/010 both exist or neither</t>
  </si>
  <si>
    <t>5.0/7220/005 and 5.0/7220/010 both exist or neither</t>
  </si>
  <si>
    <t>5.0/7230/005 and 5.0/7230/010 both exist or neither</t>
  </si>
  <si>
    <t>5.0/7240/005 and 5.0/7240/010 both exist or neither</t>
  </si>
  <si>
    <t>5.0/7999/005 and 5.0/7999/010 both exist or neither</t>
  </si>
  <si>
    <t>6 Available-For-Sale financial assets</t>
  </si>
  <si>
    <t>6.0/7100/015 = 6.0/7100/005 + 6.0/7100/010</t>
  </si>
  <si>
    <t>6.0/7110/015 = 6.0/7110/005 + 6.0/7110/010</t>
  </si>
  <si>
    <t>6.0/7120/015 = 6.0/7120/005 + 6.0/7120/010</t>
  </si>
  <si>
    <t>6.0/7130/015 = 6.0/7130/005 + 6.0/7130/010</t>
  </si>
  <si>
    <t>6.0/7140/015 = 6.0/7140/005 + 6.0/7140/010</t>
  </si>
  <si>
    <t>6.0/7150/015 = 6.0/7150/005 + 6.0/7150/010</t>
  </si>
  <si>
    <t>6.0/7160/015 = 6.0/7160/005 + 6.0/7160/010</t>
  </si>
  <si>
    <t>6.0/7170/015 = 6.0/7170/005 + 6.0/7170/010</t>
  </si>
  <si>
    <t>6.0/7180/015 = 6.0/7180/005 + 6.0/7180/010</t>
  </si>
  <si>
    <t>6.0/7190/015 = 6.0/7190/005 + 6.0/7190/010</t>
  </si>
  <si>
    <t>6.0/7200/015 = 6.0/7200/005 + 6.0/7200/010</t>
  </si>
  <si>
    <t>6.0/7210/015 = 6.0/7210/005 + 6.0/7210/010</t>
  </si>
  <si>
    <t>6.0/7220/015 = 6.0/7220/005 + 6.0/7220/010</t>
  </si>
  <si>
    <t>6.0/7240/015 = 6.0/7240/005 + 6.0/7240/010</t>
  </si>
  <si>
    <t>6.0/7250/015 = 6.0/7250/005 + 6.0/7250/010</t>
  </si>
  <si>
    <t>6.0/7100/005 = 6.0/7110/005 + 6.0/7120/005 + 6.0/7130/005</t>
  </si>
  <si>
    <t>6.0/7140/005 = Sum column 6.0/7150/005 through 6.0/7190/005</t>
  </si>
  <si>
    <t>6.0/7200/005 = Sum column 6.0/7210/005 through 6.0/7250/005</t>
  </si>
  <si>
    <t>6.0/7100/010 = 6.0/7110/010 + 6.0/7120/010 + 6.0/7130/010</t>
  </si>
  <si>
    <t>6.0/7140/010 = Sum column 6.0/7150/010 through 6.0/7190/010</t>
  </si>
  <si>
    <t>6.0/7200/010 = Sum column 6.0/7210/010 through 6.0/7250/010</t>
  </si>
  <si>
    <t>6.0/7100/015 = 6.0/7110/015 + 6.0/7120/015 + 6.0/7130/015</t>
  </si>
  <si>
    <t>6.0/7140/015 = Sum column 6.0/7150/015 through 6.0/7190/015</t>
  </si>
  <si>
    <t>6.0/7200/015 = Sum column 6.0/7210/015 through 6.0/7250/015</t>
  </si>
  <si>
    <t>6.0/7100/020 = 6.0/7110/020 + 6.0/7120/020 + 6.0/7130/020</t>
  </si>
  <si>
    <t>6.0/7140/020 = Sum column 6.0/7150/020 through 6.0/7190/020</t>
  </si>
  <si>
    <t>6.0/7200/020 = Sum column 6.0/7210/020 through 6.0/7250/020</t>
  </si>
  <si>
    <t>6.0/7100/010 and 6.0/7100/020 both exist or neither</t>
  </si>
  <si>
    <t>6.0/7110/010 and 6.0/7110/020 both exist or neither</t>
  </si>
  <si>
    <t>6.0/7120/010 and 6.0/7120/020 both exist or neither</t>
  </si>
  <si>
    <t>6.0/7130/010 and 6.0/7130/020 both exist or neither</t>
  </si>
  <si>
    <t>6.0/7140/010 and 6.0/7140/020 both exist or neither</t>
  </si>
  <si>
    <t>6.0/7150/010 and 6.0/7150/020 both exist or neither</t>
  </si>
  <si>
    <t>6.0/7160/010 and 6.0/7160/020 both exist or neither</t>
  </si>
  <si>
    <t>6.0/7170/010 and 6.0/7170/020 both exist or neither</t>
  </si>
  <si>
    <t>6.0/7180/010 and 6.0/7180/020 both exist or neither</t>
  </si>
  <si>
    <t>6.0/7190/010 and 6.0/7190/020 both exist or neither</t>
  </si>
  <si>
    <t>6.0/7200/010 and 6.0/7200/020 both exist or neither</t>
  </si>
  <si>
    <t>6.0/7210/010 and 6.0/7210/020 both exist or neither</t>
  </si>
  <si>
    <t>6.0/7220/010 and 6.0/7220/020 both exist or neither</t>
  </si>
  <si>
    <t>6.0/7230/010 and 6.0/7230/020 both exist or neither</t>
  </si>
  <si>
    <t>6.0/7240/010 and 6.0/7240/020 both exist or neither</t>
  </si>
  <si>
    <t>6.0/7250/010 and 6.0/7250/020 both exist or neither</t>
  </si>
  <si>
    <t>6.0/7999/010 and 6.0/7999/020 both exist or neither</t>
  </si>
  <si>
    <t>6.0/7999/020 = 6.0/7200/020 + 6.0/7140/020 + 6.0/7100/020</t>
  </si>
  <si>
    <t xml:space="preserve">6.0/7999/005 = 6.0/7100/005 + 6.0/7140/005 + 6.0/7200/005 </t>
  </si>
  <si>
    <t xml:space="preserve">6.0/7999/010 = 6.0/7100/010 + 6.0/7140/010 + 6.0/7200/010 </t>
  </si>
  <si>
    <t>6.0/7999/015 = 1.1/7130/005</t>
  </si>
  <si>
    <t>7 Loans and receivables</t>
  </si>
  <si>
    <t>7.A/7100/025 = 7.A/7100/005 + 7.A/7100/010 - 7.A/7100/015 - 7.A/7100/020</t>
  </si>
  <si>
    <t>7.A/7110/025 = 7.A/7110/005 + 7.A/7110/010 - 7.A/7110/015 - 7.A/7110/020</t>
  </si>
  <si>
    <t>7.A/7120/025 = 7.A/7120/005 + 7.A/7120/010 - 7.A/7120/015 - 7.A/7120/020</t>
  </si>
  <si>
    <t>7.A/7130/025 = 7.A/7130/005 + 7.A/7130/010 - 7.A/7130/015 - 7.A/7130/020</t>
  </si>
  <si>
    <t>7.A/7140/025 = 7.A/7140/005 + 7.A/7140/010 - 7.A/7140/015 - 7.A/7140/020</t>
  </si>
  <si>
    <t>7.A/7150/025 = 7.A/7150/005 + 7.A/7150/010 - 7.A/7150/015 - 7.A/7150/020</t>
  </si>
  <si>
    <t>7.A/7160/025 = 7.A/7160/005 + 7.A/7160/010 - 7.A/7160/015 - 7.A/7160/020</t>
  </si>
  <si>
    <t>7.A/7170/025 = 7.A/7170/005 + 7.A/7170/010 - 7.A/7170/015 - 7.A/7170/020</t>
  </si>
  <si>
    <t>7.A/7180/025 = 7.A/7180/005 + 7.A/7180/010 - 7.A/7180/015 - 7.A/7180/020</t>
  </si>
  <si>
    <t>7.A/7190/025 = 7.A/7190/005 + 7.A/7190/010 - 7.A/7190/015 - 7.A/7190/020</t>
  </si>
  <si>
    <t>7.A/7200/025 = 7.A/7200/005 + 7.A/7200/010 - 7.A/7200/015 - 7.A/7200/020</t>
  </si>
  <si>
    <t>7.A/7210/025 = 7.A/7210/005 + 7.A/7210/010 - 7.A/7210/015 - 7.A/7210/020</t>
  </si>
  <si>
    <t>7.A/7100/025 = Sum row 7.B/7100/030 through 7.B/7100/040</t>
  </si>
  <si>
    <t>7.A/7110/025 = Sum row 7.B/7110/030 through 7.B/7110/040</t>
  </si>
  <si>
    <t>7.A/7120/025 = Sum row 7.B/7120/030 through 7.B/7120/040</t>
  </si>
  <si>
    <t>7.A/7130/025 = Sum row 7.B/7130/030 through 7.B/7130/040</t>
  </si>
  <si>
    <t>7.A/7140/025 = Sum row 7.B/7140/030 through 7.B/7140/040</t>
  </si>
  <si>
    <t>7.A/7150/025 = Sum row 7.B/7150/030 through 7.B/7150/040</t>
  </si>
  <si>
    <t>7.A/7160/025 = Sum row 7.B/7160/030 through 7.B/7160/040</t>
  </si>
  <si>
    <t>7.A/7170/025 = Sum row 7.B/7170/030 through 7.B/7170/040</t>
  </si>
  <si>
    <t>7.A/7180/025 = Sum row 7.B/7180/030 through 7.B/7180/040</t>
  </si>
  <si>
    <t>7.A/7190/025 = Sum row 7.B/7190/030 through 7.B/7190/040</t>
  </si>
  <si>
    <t>7.A/7200/025 = Sum row 7.B/7200/030 through 7.B/7200/040</t>
  </si>
  <si>
    <t>7.A/7210/025 = Sum row 7.B/7210/030 through 7.B/7210/040</t>
  </si>
  <si>
    <t>If 7.A/7100/010 exists then 7.A/7100/015 or 7.A/7100/020 must exist</t>
  </si>
  <si>
    <t>If 7.A/7110/010 exists then 7.A/7110/015 or 7.A/7110/020 must exist</t>
  </si>
  <si>
    <t>If 7.A/7120/010 exists then 7.A/7120/015 or 7.A/7120/020 must exist</t>
  </si>
  <si>
    <t>If 7.A/7130/010 exists then 7.A/7130/015 or 7.A/7130/020 must exist</t>
  </si>
  <si>
    <t>If 7.A/7140/010 exists then 7.A/7140/015 or 7.A/7140/020 must exist</t>
  </si>
  <si>
    <t>If 7.A/7150/010 exists then 7.A/7150/015 or 7.A/7150/020 must exist</t>
  </si>
  <si>
    <t>If 7.A/7160/010 exists then 7.A/7160/015 or 7.A/7160/020 must exist</t>
  </si>
  <si>
    <t>If 7.A/7170/010 exists then 7.A/7170/015 or 7.A/7170/020 must exist</t>
  </si>
  <si>
    <t>If 7.A/7180/010 exists then 7.A/7180/015 or 7.A/7180/020 must exist</t>
  </si>
  <si>
    <t>If 7.A/7190/010 exists then 7.A/7190/015 or 7.A/7190/020 must exist</t>
  </si>
  <si>
    <t>If 7.A/7200/010 exists then 7.A/7200/015 or 7.A/7200/020 must exist</t>
  </si>
  <si>
    <t>If 7.A/7210/010 exists then 7.A/7210/015 or 7.A/7210/020 must exist</t>
  </si>
  <si>
    <t>If 7.A/7299/010 exists then 7.A/7299/015 or 7.A/7299/020 must exist</t>
  </si>
  <si>
    <t>7.A/7170/025 = 7.C/7399/045</t>
  </si>
  <si>
    <t>7.A/7190/025 = 7.C/7399/050</t>
  </si>
  <si>
    <t>7.A/7200/025 = 7.C/7399/055</t>
  </si>
  <si>
    <t>7.A/7210/025 = 7.C/7399/060</t>
  </si>
  <si>
    <t>7.A/7299/025 = 1.1/7140/005</t>
  </si>
  <si>
    <t>7.A/7100/005 = Sum column 7.A/7110/005 through 7.A/7150/005</t>
  </si>
  <si>
    <t>7.A/7160/005 = sum column 7.A/7170/005 through 7.A/7210/005</t>
  </si>
  <si>
    <t>7.A/7299/005 = 7.A/7100/005 + 7.A/7160/005</t>
  </si>
  <si>
    <t>7.A/7100/010 = Sum column 7.A/7110/010 through 7.A/7150/010</t>
  </si>
  <si>
    <t>7.A/7160/010 = sum column 7.A/7170/010 through 7.A/7210/010</t>
  </si>
  <si>
    <t>7.A/7299/010 = 7.A/7100/010 + 7.A/7160/010</t>
  </si>
  <si>
    <t>7.A/7100/015 = Sum column 7.A/7110/015 through 7.A/7150/015</t>
  </si>
  <si>
    <t>7.A/7160/015 = sum column 7.A/7170/015 through 7.A/7210/015</t>
  </si>
  <si>
    <t>7.A/7299/015 = 7.A/7100/015 + 7.A/7160/015</t>
  </si>
  <si>
    <t>7.A/7100/020 = Sum column 7.A/7110/020 through 7.A/7150/020</t>
  </si>
  <si>
    <t>7.A/7160/020 = sum column 7.A/7170/020 through 7.A/7210/020</t>
  </si>
  <si>
    <t>7.A/7299/020 = 7.A/7100/020 + 7.A/7160/020</t>
  </si>
  <si>
    <t>7.A/7100/025 = Sum column 7.A/7110/025 through 7.A/7150/025</t>
  </si>
  <si>
    <t>7.A/7160/025 = sum column 7.A/7170/025 through 7.A/7210/025</t>
  </si>
  <si>
    <t>7.B/7299/030 = 7.B/7100/030 + 7.B/7160/030</t>
  </si>
  <si>
    <t>7.B/7100/030 = Sum column 7.B/7110/030 through 7.B/7150/030</t>
  </si>
  <si>
    <t>7.B/7160/030 = Sum column 7.B/7170/030 through 7.B/7210/030</t>
  </si>
  <si>
    <t>7.B/7299/035 = 7.B/7100/035 + 7.B/7160/035</t>
  </si>
  <si>
    <t>7.B/7100/035 = Sum column 7.B/7110/035 through 7.B/7150/035</t>
  </si>
  <si>
    <t>7.B/7160/035 = Sum column 7.B/7170/035 through 7.B/7210/035</t>
  </si>
  <si>
    <t>7.B/7299/040 = 7.B/7100/040 + 7.B/7160/040</t>
  </si>
  <si>
    <t>7.B/7100/040 = Sum column 7.B/7110/040 through 7.B/7150/040</t>
  </si>
  <si>
    <t>7.B/7160/040 = Sum column 7.B/7170/040 through 7.B/7210/040</t>
  </si>
  <si>
    <t>7.C/7399/045 = Sum column 7.C/7300/045 through 7.C/7370/045</t>
  </si>
  <si>
    <t>7.C/7399/050 = Sum column 7.C/7300/050 through 7.C/7370/050</t>
  </si>
  <si>
    <t>7.C/7399/055 = Sum column 7.C/7300/055 through 7.C/7370/055</t>
  </si>
  <si>
    <t>7.C/7399/060 = Sum column 7.C/7300/060 through 7.C/7370/060</t>
  </si>
  <si>
    <t>8 Held-to-maturity investments</t>
  </si>
  <si>
    <t>9 Information on Impairment and Past due assets</t>
  </si>
  <si>
    <t>9.0/7140/005 = Sum column 9.0/7150/005 through 9.0/7190/005</t>
  </si>
  <si>
    <t>9.0/7200/005 = Sum column 9.0/7210/005 through 9.0/7250/005</t>
  </si>
  <si>
    <t>9.0/7250/005 = Sum column 9.0/7260/005 through 9.0/7330/005</t>
  </si>
  <si>
    <t>9.0/7399/005 = 9.0/7140/005 + 9.0/7200/005 + 9.0/7340/005</t>
  </si>
  <si>
    <t>9.0/7140/010 = Sum column 9.0/7150/010 through 9.0/7190/010</t>
  </si>
  <si>
    <t>9.0/7200/010 = Sum column 9.0/7210/010 through 9.0/7250/010</t>
  </si>
  <si>
    <t>9.0/7250/010 = Sum column 9.0/7260/010 through 9.0/7330/010</t>
  </si>
  <si>
    <t>9.0/7399/010 = 9.0/7140/010 + 9.0/7200/010 + 9.0/7340/010</t>
  </si>
  <si>
    <t>9.0/7140/015 = Sum column 9.0/7150/015 through 9.0/7190/015</t>
  </si>
  <si>
    <t>9.0/7200/015 = Sum column 9.0/7210/015 through 9.0/7250/015</t>
  </si>
  <si>
    <t>9.0/7250/015 = Sum column 9.0/7260/015 through 9.0/7330/015</t>
  </si>
  <si>
    <t>9.0/7399/015 = 9.0/7140/015 + 9.0/7200/015 + 9.0/7340/015</t>
  </si>
  <si>
    <t>9.0/7140/020 = Sum column 9.0/7150/020 through 9.0/7190/020</t>
  </si>
  <si>
    <t>9.0/7200/020 = Sum column 9.0/7210/020 through 9.0/7250/020</t>
  </si>
  <si>
    <t>9.0/7250/020 = Sum column 9.0/7260/020 through 9.0/7330/020</t>
  </si>
  <si>
    <t>9.0/7399/020 = 9.0/7140/020 + 9.0/7200/020 + 9.0/7340/020</t>
  </si>
  <si>
    <t>9.0/7100/025 = 9.0/7110/025 + 9.0/7120/025 + 9.0/7130/025</t>
  </si>
  <si>
    <t>9.0/7140/025 = Sum column 9.0/7150/025 through 9.0/7190/025</t>
  </si>
  <si>
    <t>9.0/7200/025 = Sum column 9.0/7210/025 through 9.0/7250/025</t>
  </si>
  <si>
    <t>9.0/7250/025 = Sum column 9.0/7260/025 through 9.0/7330/025</t>
  </si>
  <si>
    <t>9.0/7399/025 =  9.0/7100/025 + 9.0/7140/025 + 9.0/7200/025 + 9.0/7340/025</t>
  </si>
  <si>
    <t>9.0/7100/030 = 9.0/7110/030 + 9.0/7120/030 + 9.0/7130/030</t>
  </si>
  <si>
    <t>9.0/7140/030 = Sum column 9.0/7150/030 through 9.0/7190/030</t>
  </si>
  <si>
    <t>9.0/7200/030 = Sum column 9.0/7210/030 through 9.0/7250/030</t>
  </si>
  <si>
    <t>9.0/7250/030 = Sum column 9.0/7260/030 through 9.0/7330/030</t>
  </si>
  <si>
    <t>9.0/7399/030 =  9.0/7100/030 + 9.0/7140/030 + 9.0/7200/030 + 9.0/7340/030</t>
  </si>
  <si>
    <t>9.0/7100/035 = 9.0/7110/035 + 9.0/7120/035 + 9.0/7130/035</t>
  </si>
  <si>
    <t>9.0/7140/035 = Sum column 9.0/7150/035 through 9.0/7190/035</t>
  </si>
  <si>
    <t>9.0/7200/035 = Sum column 9.0/7210/035 through 9.0/7250/035</t>
  </si>
  <si>
    <t>9.0/7250/035 = Sum column 9.0/7260/035 through 9.0/7330/035</t>
  </si>
  <si>
    <t>9.0/7399/035 =  9.0/7100/035 + 9.0/7140/035 + 9.0/7200/035 + 9.0/7340/035</t>
  </si>
  <si>
    <t>9.0/7100/040 = 9.0/7110/040 + 9.0/7120/040 + 9.0/7130/040</t>
  </si>
  <si>
    <t>9.0/7399/040 =  9.0/7100/040 + 9.0/7140/040 + 9.0/7200/040 + 9.0/7340/040</t>
  </si>
  <si>
    <t>If 9.0/7100/040 &gt; 0 then Sum row 9.0/7100/025 through 9.0/7100/035 &gt; 0</t>
  </si>
  <si>
    <t>If 9.0/7110/040 &gt; 0 then Sum row 9.0/7110/025 through 9.0/7110/035 &gt; 0</t>
  </si>
  <si>
    <t>If 9.0/7120/040 &gt; 0 then Sum row 9.0/7120/025 through 9.0/7120/035 &gt; 0</t>
  </si>
  <si>
    <t>If 9.0/7130/040 &gt; 0 then Sum row 9.0/7130/025 through 9.0/7130/035 &gt; 0</t>
  </si>
  <si>
    <t>If 9.0/7140/040 &gt; 0 then Sum row 9.0/7140/005 through 9.0/7140/035 &gt; 0</t>
  </si>
  <si>
    <t>If 9.0/7200/040 &gt; 0 then Sum row 9.0/7200/005 through 9.0/7200/035 &gt; 0</t>
  </si>
  <si>
    <t>If 9.0/7340/040 &gt; 0 then Sum row 9.0/7340/005 through 9.0/7340/035 &gt; 0</t>
  </si>
  <si>
    <t>If 9.0/7399/040 &gt; 0 then Sum row 9.0/7399/005 through 9.0/7399/035 &gt; 0</t>
  </si>
  <si>
    <t>If 9.0/7399/030 + 9.0/7399/035 &gt; 0 then 9.0/7399/025</t>
  </si>
  <si>
    <t>If 9.0/7100/030 + 9.0/7100/035 &gt; 0 then 9.0/7100/025</t>
  </si>
  <si>
    <t>If 9.0/7110/030 + 9.0/7110/035 &gt; 0 then 9.0/7110/025</t>
  </si>
  <si>
    <t>If 9.0/7120/030 + 9.0/7120/035 &gt; 0 then 9.0/7120/025</t>
  </si>
  <si>
    <t>If 9.0/7130/030 + 9.0/7130/035 &gt; 0 then 9.0/7130/025</t>
  </si>
  <si>
    <t>If 9.0/7140/030 + 9.0/7140/035 &gt; 0 then 9.0/7140/025</t>
  </si>
  <si>
    <t>If 9.0/7150/030 + 9.0/7150/035 &gt; 0 then 9.0/7150/025</t>
  </si>
  <si>
    <t>If 9.0/7160/030 + 9.0/7160/035 &gt; 0 then 9.0/7160/025</t>
  </si>
  <si>
    <t>If 9.0/7170/030 + 9.0/7170/035 &gt; 0 then 9.0/7170/025</t>
  </si>
  <si>
    <t>If 9.0/7180/030 + 9.0/7180/035 &gt; 0 then 9.0/7180/025</t>
  </si>
  <si>
    <t>If 9.0/7190/030 + 9.0/7190/035 &gt; 0 then 9.0/7190/025</t>
  </si>
  <si>
    <t>If 9.0/7200/030 + 9.0/7200/035 &gt; 0 then 9.0/7200/025</t>
  </si>
  <si>
    <t>If 9.0/7210/030 + 9.0/7210/035 &gt; 0 then 9.0/7210/025</t>
  </si>
  <si>
    <t>If 9.0/7220/030 + 9.0/7220/035 &gt; 0 then 9.0/7220/025</t>
  </si>
  <si>
    <t>If 9.0/7230/030 + 9.0/7230/035 &gt; 0 then 9.0/7230/025</t>
  </si>
  <si>
    <t>If 9.0/7240/030 + 9.0/7240/035 &gt; 0 then 9.0/7240/025</t>
  </si>
  <si>
    <t>If 9.0/7250/030 + 9.0/7250/035 &gt; 0 then 9.0/7250/025</t>
  </si>
  <si>
    <t>If 9.0/7260/030 + 9.0/7260/035 &gt; 0 then 9.0/7260/025</t>
  </si>
  <si>
    <t>If 9.0/7270/030 + 9.0/7270/035 &gt; 0 then 9.0/7270/025</t>
  </si>
  <si>
    <t>If 9.0/7280/030 + 9.0/7280/035 &gt; 0 then 9.0/7280/025</t>
  </si>
  <si>
    <t>If 9.0/7290/030 + 9.0/7290/035 &gt; 0 then 9.0/7290/025</t>
  </si>
  <si>
    <t>If 9.0/7300/030 + 9.0/7300/035 &gt; 0 then 9.0/7300/025</t>
  </si>
  <si>
    <t>If 9.0/7310/030 + 9.0/7310/035 &gt; 0 then 9.0/7310/025</t>
  </si>
  <si>
    <t>If 9.0/7320/030 + 9.0/7320/035 &gt; 0 then 9.0/7320/025</t>
  </si>
  <si>
    <t>If 9.0/7330/030 + 9.0/7330/035 &gt; 0 then 9.0/7330/025</t>
  </si>
  <si>
    <t>If 9.0/7340/030 + 9.0/7340/035 &gt; 0 then 9.0/7340/025</t>
  </si>
  <si>
    <t>10a Derivatives - Hedge accounting</t>
  </si>
  <si>
    <t>(10.A/7100/005  or 10.A/7100/010) and (10.A/7100/015) both exist or neither</t>
  </si>
  <si>
    <t>(10.A/7105/005  or 10.A/7105/010) and (10.A/7105/015) both exist or neither</t>
  </si>
  <si>
    <t>(10.A/7110/005  or 10.A/7110/010) and (10.A/7110/015) both exist or neither</t>
  </si>
  <si>
    <t>(10.A/7115/005  or 10.A/7115/010) and (10.A/7115/015) both exist or neither</t>
  </si>
  <si>
    <t>(10.A/7120/005  or 10.A/7120/010) and (10.A/7120/015) both exist or neither</t>
  </si>
  <si>
    <t>(10.A/7125/005  or 10.A/7125/010) and (10.A/7125/015) both exist or neither</t>
  </si>
  <si>
    <t>(10.A/7130/005  or 10.A/7130/010) and (10.A/7130/015) both exist or neither</t>
  </si>
  <si>
    <t>(10.A/7135/005  or 10.A/7135/010) and (10.A/7135/015) both exist or neither</t>
  </si>
  <si>
    <t>(10.A/7140/005  or 10.A/7140/010) and (10.A/7140/015) both exist or neither</t>
  </si>
  <si>
    <t>(10.A/7145/005  or 10.A/7145/010) and (10.A/7145/015) both exist or neither</t>
  </si>
  <si>
    <t>(10.A/7150/005  or 10.A/7150/010) and (10.A/7150/015) both exist or neither</t>
  </si>
  <si>
    <t>(10.A/7155/005  or 10.A/7155/010) and (10.A/7155/015) both exist or neither</t>
  </si>
  <si>
    <t>(10.A/7160/005  or 10.A/7160/010) and (10.A/7160/015) both exist or neither</t>
  </si>
  <si>
    <t>(10.A/7165/005  or 10.A/7165/010) and (10.A/7165/015) both exist or neither</t>
  </si>
  <si>
    <t>(10.A/7170/005  or 10.A/7170/010) and (10.A/7170/015) both exist or neither</t>
  </si>
  <si>
    <t>(10.A/7175/005  or 10.A/7175/010) and (10.A/7175/015) both exist or neither</t>
  </si>
  <si>
    <t>(10.A/7180/005  or 10.A/7180/010) and (10.A/7180/015) both exist or neither</t>
  </si>
  <si>
    <t>(10.A/7185/005  or 10.A/7185/010) and (10.A/7185/015) both exist or neither</t>
  </si>
  <si>
    <t>(10.A/7190/005  or 10.A/7190/010) and (10.A/7190/015) both exist or neither</t>
  </si>
  <si>
    <t>(10.A/7195/005  or 10.A/7195/010) and (10.A/7195/015) both exist or neither</t>
  </si>
  <si>
    <t>(10.A/7200/005  or 10.A/7200/010) and (10.A/7200/015) both exist or neither</t>
  </si>
  <si>
    <t>(10.A/7205/005  or 10.A/7205/010) and (10.A/7205/015) both exist or neither</t>
  </si>
  <si>
    <t>(10.A/7210/005  or 10.A/7210/010) and (10.A/7210/015) both exist or neither</t>
  </si>
  <si>
    <t>(10.A/7219/005  or 10.A/7219/010) and (10.A/7219/015) both exist or neither</t>
  </si>
  <si>
    <t>(10.A/7220/005  or 10.A/7220/010) and (10.A/7220/015) both exist or neither</t>
  </si>
  <si>
    <t>(10.A/7225/005  or 10.A/7225/010) and (10.A/7225/015) both exist or neither</t>
  </si>
  <si>
    <t>(10.A/7230/005  or 10.A/7230/010) and (10.A/7230/015) both exist or neither</t>
  </si>
  <si>
    <t>(10.A/7235/005  or 10.A/7235/010) and (10.A/7235/015) both exist or neither</t>
  </si>
  <si>
    <t>(10.A/7240/005  or 10.A/7240/010) and (10.A/7240/015) both exist or neither</t>
  </si>
  <si>
    <t>(10.A/7245/005  or 10.A/7245/010) and (10.A/7245/015) both exist or neither</t>
  </si>
  <si>
    <t>(10.A/7250/005  or 10.A/7250/010) and (10.A/7250/015) both exist or neither</t>
  </si>
  <si>
    <t>(10.A/7255/005  or 10.A/7255/010) and (10.A/7255/015) both exist or neither</t>
  </si>
  <si>
    <t>(10.A/7260/005  or 10.A/7260/010) and (10.A/7260/015) both exist or neither</t>
  </si>
  <si>
    <t>(10.A/7265/005  or 10.A/7265/010) and (10.A/7265/015) both exist or neither</t>
  </si>
  <si>
    <t>(10.A/7270/005  or 10.A/7270/010) and (10.A/7270/015) both exist or neither</t>
  </si>
  <si>
    <t>(10.A/7275/005  or 10.A/7275/010) and (10.A/7275/015) both exist or neither</t>
  </si>
  <si>
    <t>(10.A/7280/005  or 10.A/7280/010) and (10.A/7280/015) both exist or neither</t>
  </si>
  <si>
    <t>(10.A/7285/005  or 10.A/7285/010) and (10.A/7285/015) both exist or neither</t>
  </si>
  <si>
    <t>(10.A/7290/005  or 10.A/7290/010) and (10.A/7290/015) both exist or neither</t>
  </si>
  <si>
    <t>(10.A/7295/005  or 10.A/7295/010) and (10.A/7295/015) both exist or neither</t>
  </si>
  <si>
    <t>(10.A/7300/005  or 10.A/7300/010) and (10.A/7300/015) both exist or neither</t>
  </si>
  <si>
    <t>(10.A/7305/005  or 10.A/7305/010) and (10.A/7305/015) both exist or neither</t>
  </si>
  <si>
    <t>(10.A/7310/005  or 10.A/7310/010) and (10.A/7310/015) both exist or neither</t>
  </si>
  <si>
    <t>(10.A/7315/005  or 10.A/7315/010) and (10.A/7315/015) both exist or neither</t>
  </si>
  <si>
    <t>(10.A/7320/005  or 10.A/7320/010) and (10.A/7320/015) both exist or neither</t>
  </si>
  <si>
    <t>(10.A/7325/005  or 10.A/7325/010) and (10.A/7325/015) both exist or neither</t>
  </si>
  <si>
    <t>(10.A/7330/005  or 10.A/7330/010) and (10.A/7330/015) both exist or neither</t>
  </si>
  <si>
    <t>(10.A/7399/005  or 10.A/7399/010) and (10.A/7399/015) both exist or neither</t>
  </si>
  <si>
    <t>10.A/7219/005 = Sum column 10.A/7100/005 through 10.A/7210/005</t>
  </si>
  <si>
    <t>10.A/7219/010 = Sum column 10.A/7100/010 through 10.A/7210/010</t>
  </si>
  <si>
    <t>10.A/7219/015 = Sum column 10.A/7100/015 through 10.A/7210/015</t>
  </si>
  <si>
    <t>10.A/7399/005 = Sum column 10.A/7220/005 through 10.A/7330/005</t>
  </si>
  <si>
    <t>10.A/7399/010 = Sum column 10.A/7220/010 through 10.A/7330/010</t>
  </si>
  <si>
    <t>10.A/7399/015 = Sum column 10.A/7220/015 through 10.A/7330/015</t>
  </si>
  <si>
    <t>10.A/8599/005 = 10.A/7219/005 + 10.A/7399/005 + 10.A/7500/005</t>
  </si>
  <si>
    <t>10.A/8599/010 = 10.A/7219/010 + 10.A/7399/010 + 10.A/7500/010</t>
  </si>
  <si>
    <t>10.A/8599/015 = 10.A/7219/015 + 10.A/7399/015 + 10.A/7500/015</t>
  </si>
  <si>
    <t>10b Portfolio hedge of interest rate risk ( 39.89A)</t>
  </si>
  <si>
    <t>(10.B/7400/005  or 10.B/7400/010) and (10.B/7400/015) both exist or neither</t>
  </si>
  <si>
    <t>(10.B/7410/005  or 10.B/7410/010) and (10.B/7410/015) both exist or neither</t>
  </si>
  <si>
    <t>11 Financial liabilities held for trading</t>
  </si>
  <si>
    <t>11.0/7100/005 = Sum column 11.0/7110/005 through 11.0/7140/005</t>
  </si>
  <si>
    <t>11.0/7160/005 = Sum column 11.0/7170/005 through 11.0/7180/005</t>
  </si>
  <si>
    <t>11.0/7190/005 = Sum column 11.0/7200/005 through 11.0/7230/005</t>
  </si>
  <si>
    <t>11.0/7270/005 = Sum column 11.0/7280/005 through 11.0/7290/005</t>
  </si>
  <si>
    <t>12 Financial liabilities designated at fair value through profit or loss</t>
  </si>
  <si>
    <t>12.0/7100/005 = Sum column 12.0/7110/005 through 12.0/7140/005</t>
  </si>
  <si>
    <t>12.0/7150/005 = Sum column 12.0/7160/005 through 12.0/7190/005</t>
  </si>
  <si>
    <t>12.0/7230/005 = Sum column 12.0/7240/005 through 12.0/7250/005</t>
  </si>
  <si>
    <t xml:space="preserve">12.0/7200/005 = 12.0/7210/005 + 12.0/7220/005 + 12.0/7230/005 + 12.0/7260/005 </t>
  </si>
  <si>
    <t>12.0/7100/010 = Sum column 12.0/7110/010 through 12.0/7140/010</t>
  </si>
  <si>
    <t>12.0/7150/010 = Sum column 12.0/7160/010 through 12.0/7190/010</t>
  </si>
  <si>
    <t>12.0/7230/010 = Sum column 12.0/7240/010 through 12.0/7250/010</t>
  </si>
  <si>
    <t xml:space="preserve">12.0/7200/010 = 12.0/7210/010 + 12.0/7220/010 + 12.0/7230/010 + 12.0/7260/010 </t>
  </si>
  <si>
    <t>12.0/7999/010 = 12.0/7100/010 + 12.0/7150/010 + 12.0/7200/010 + 12.0/7270/010 + 12.0/7280/010</t>
  </si>
  <si>
    <t>12.0/7100/015 = Sum column 12.0/7110/015 through 12.0/7140/015</t>
  </si>
  <si>
    <t>12.0/7150/015 = Sum column 12.0/7160/015 through 12.0/7190/015</t>
  </si>
  <si>
    <t>12.0/7230/015 = Sum column 12.0/7240/015 through 12.0/7250/015</t>
  </si>
  <si>
    <t xml:space="preserve">12.0/7200/015 = 12.0/7210/015 + 12.0/7220/015 + 12.0/7230/015 + 12.0/7260/015 </t>
  </si>
  <si>
    <t xml:space="preserve">12.0/7999/015 = 12.0/7100/015 + 12.0/7150/015 + 12.0/7200/015 + 12.0/7270/015 + 12.0/7280/015 </t>
  </si>
  <si>
    <t>If 12.0/7100/010 then 12.0/7100/005 &gt; 0</t>
  </si>
  <si>
    <t>If 12.0/7110/010 then 12.0/7110/005 &gt; 0</t>
  </si>
  <si>
    <t>If 12.0/7120/010 then 12.0/7120/005 &gt; 0</t>
  </si>
  <si>
    <t>If 12.0/7130/010 then 12.0/7130/005 &gt; 0</t>
  </si>
  <si>
    <t>If 12.0/7140/010 then 12.0/7140/005 &gt; 0</t>
  </si>
  <si>
    <t>If 12.0/7150/010 then 12.0/7150/005 &gt; 0</t>
  </si>
  <si>
    <t>If 12.0/7160/010 then 12.0/7160/005 &gt; 0</t>
  </si>
  <si>
    <t>If 12.0/7170/010 then 12.0/7170/005 &gt; 0</t>
  </si>
  <si>
    <t>If 12.0/7180/010 then 12.0/7180/005 &gt; 0</t>
  </si>
  <si>
    <t>If 12.0/7190/010 then 12.0/7190/005 &gt; 0</t>
  </si>
  <si>
    <t>If 12.0/7200/010 then 12.0/7200/005 &gt; 0</t>
  </si>
  <si>
    <t>If 12.0/7210/010 then 12.0/7210/005 &gt; 0</t>
  </si>
  <si>
    <t>If 12.0/7220/010 then 12.0/7220/005 &gt; 0</t>
  </si>
  <si>
    <t>If 12.0/7230/010 then 12.0/7230/005 &gt; 0</t>
  </si>
  <si>
    <t>If 12.0/7240/010 then 12.0/7240/005 &gt; 0</t>
  </si>
  <si>
    <t>If 12.0/7250/010 then 12.0/7250/005 &gt; 0</t>
  </si>
  <si>
    <t>If 12.0/7260/010 then 12.0/7260/005 &gt; 0</t>
  </si>
  <si>
    <t>If 12.0/7270/010 then 12.0/7270/005 &gt; 0</t>
  </si>
  <si>
    <t>If 12.0/7280/010 then 12.0/7280/005 &gt; 0</t>
  </si>
  <si>
    <t>If 12.0/7999/010 then 12.0/7999/005 &gt; 0</t>
  </si>
  <si>
    <t>If 12.0/7100/015 then 12.0/7100/005 &gt; 0</t>
  </si>
  <si>
    <t>If 12.0/7110/015 then 12.0/7110/005 &gt; 0</t>
  </si>
  <si>
    <t>If 12.0/7120/015 then 12.0/7120/005 &gt; 0</t>
  </si>
  <si>
    <t>If 12.0/7130/015 then 12.0/7130/005 &gt; 0</t>
  </si>
  <si>
    <t>If 12.0/7140/015 then 12.0/7140/005 &gt; 0</t>
  </si>
  <si>
    <t>If 12.0/7150/015 then 12.0/7150/005 &gt; 0</t>
  </si>
  <si>
    <t>If 12.0/7160/015 then 12.0/7160/005 &gt; 0</t>
  </si>
  <si>
    <t>If 12.0/7170/015 then 12.0/7170/005 &gt; 0</t>
  </si>
  <si>
    <t>If 12.0/7180/015 then 12.0/7180/005 &gt; 0</t>
  </si>
  <si>
    <t>If 12.0/7190/015 then 12.0/7190/005 &gt; 0</t>
  </si>
  <si>
    <t>If 12.0/7200/015 then 12.0/7200/005 &gt; 0</t>
  </si>
  <si>
    <t>If 12.0/7210/015 then 12.0/7210/005 &gt; 0</t>
  </si>
  <si>
    <t>If 12.0/7220/015 then 12.0/7220/005 &gt; 0</t>
  </si>
  <si>
    <t>If 12.0/7230/015 then 12.0/7230/005 &gt; 0</t>
  </si>
  <si>
    <t>If 12.0/7240/015 then 12.0/7240/005 &gt; 0</t>
  </si>
  <si>
    <t>If 12.0/7250/015 then 12.0/7250/005 &gt; 0</t>
  </si>
  <si>
    <t>If 12.0/7260/015 then 12.0/7260/005 &gt; 0</t>
  </si>
  <si>
    <t>If 12.0/7270/015 then 12.0/7270/005 &gt; 0</t>
  </si>
  <si>
    <t>If 12.0/7280/015 then 12.0/7280/005 &gt; 0</t>
  </si>
  <si>
    <t>If 12.0/7999/015 then 12.0/7999/005 &gt; 0</t>
  </si>
  <si>
    <t xml:space="preserve">13 Financial liabilities measured at amortised cost </t>
  </si>
  <si>
    <t>13.A/7100/025 = Sum column 13.A/7110/025 through 13.A/7140/025</t>
  </si>
  <si>
    <t>13.A/7150/025 = Sum row 13.A/7150/005 through 13.A/7150/020</t>
  </si>
  <si>
    <t>13.A/7160/025 = Sum row 13.A/7160/005 through 13.A/7160/020</t>
  </si>
  <si>
    <t>13.A/7170/025 = Sum row 13.A/7170/005 through 13.A/7170/020</t>
  </si>
  <si>
    <t>13.A/7180/025 = Sum row 13.A/7180/005 through 13.A/7180/020</t>
  </si>
  <si>
    <t>13.A/7190/025 = Sum row 13.A/7190/005 through 13.A/7190/020</t>
  </si>
  <si>
    <t>13.A/7200/025 = Sum row 13.A/7200/005 through 13.A/7200/020</t>
  </si>
  <si>
    <t>13.A/7210/025 = Sum row 13.A/7210/005 through 13.A/7210/020</t>
  </si>
  <si>
    <t>13.A/7220/025 = Sum row 13.A/7220/005 through 13.A/7220/020</t>
  </si>
  <si>
    <t>13.A/7230/025 = Sum row 13.A/7230/005 through 13.A/7230/020</t>
  </si>
  <si>
    <t>13.A/7240/025 = Sum row 13.A/7240/005 through 13.A/7240/020</t>
  </si>
  <si>
    <t>13.A/7190/005 = Sum column 13.A/7200/005 through 13.A/7240/005</t>
  </si>
  <si>
    <t>13.A/7190/010 = Sum column 13.A/7200/010 through 13.A/7240/010</t>
  </si>
  <si>
    <t>13.A/7190/015 = Sum column 13.A/7200/015 through 13.A/7240/015</t>
  </si>
  <si>
    <t>13.A/7190/020 = Sum column 13.A/7200/020 through 13.A/7240/020</t>
  </si>
  <si>
    <t>13.A/7190/025 = Sum column 13.A/7200/025 through 13.A/7240/025</t>
  </si>
  <si>
    <t>13.A/7150/020 = Sum column 13.A/7160/020 through 13.A/7190/020</t>
  </si>
  <si>
    <t>13.A/7150/025 = Sum column 13.A/7160/025 through 13.A/7190/025</t>
  </si>
  <si>
    <t>13.A/7280/025 = 13.A/7290/025 + 13.A/7300/025</t>
  </si>
  <si>
    <t>13.A/7250/025 = 13.A/7260/025 + 13.A/7270/025 + 13.A/7280/025 + 13.A/7310/025</t>
  </si>
  <si>
    <t>13.A/7999/025 = 1.2/7130/005</t>
  </si>
  <si>
    <t>13.A/7100/025 = Sum row 13.B/7100/035 through 13.B/7100/045</t>
  </si>
  <si>
    <t>13.A/7110/025 = Sum row 13.B/7110/035 through 13.B/7110/045</t>
  </si>
  <si>
    <t>13.A/7120/025 = Sum row 13.B/7120/035 through 13.B/7120/045</t>
  </si>
  <si>
    <t>13.A/7130/025 = Sum row 13.B/7130/035 through 13.B/7130/045</t>
  </si>
  <si>
    <t>13.A/7140/025 = Sum row 13.B/7140/035 through 13.B/7140/045</t>
  </si>
  <si>
    <t>13.A/7150/025 = Sum row 13.B/7150/035 through 13.B/7150/045</t>
  </si>
  <si>
    <t>13.A/7160/025 = Sum row 13.B/7160/035 through 13.B/7160/045</t>
  </si>
  <si>
    <t>13.A/7170/025 = Sum row 13.B/7170/035 through 13.B/7170/045</t>
  </si>
  <si>
    <t>13.A/7180/025 = Sum row 13.B/7180/035 through 13.B/7180/045</t>
  </si>
  <si>
    <t>13.A/7190/025 = Sum row 13.B/7190/035 through 13.B/7190/045</t>
  </si>
  <si>
    <t>13.A/7200/025 = Sum row 13.B/7200/035 through 13.B/7200/045</t>
  </si>
  <si>
    <t>13.A/7210/025 = Sum row 13.B/7210/035 through 13.B/7210/045</t>
  </si>
  <si>
    <t>13.A/7220/025 = Sum row 13.B/7220/035 through 13.B/7220/045</t>
  </si>
  <si>
    <t>13.A/7230/025 = Sum row 13.B/7230/035 through 13.B/7230/045</t>
  </si>
  <si>
    <t>13.A/7240/025 = Sum row 13.B/7240/035 through 13.B/7240/045</t>
  </si>
  <si>
    <t>13.A/7250/025 = Sum row 13.B/7250/035 through 13.B/7250/045</t>
  </si>
  <si>
    <t>13.A/7260/025 = Sum row 13.B/7260/035 through 13.B/7260/045</t>
  </si>
  <si>
    <t>13.A/7270/025 = Sum row 13.B/7270/035 through 13.B/7270/045</t>
  </si>
  <si>
    <t>13.A/7280/025 = Sum row 13.B/7280/035 through 13.B/7280/045</t>
  </si>
  <si>
    <t>13.A/7290/025 = Sum row 13.B/7290/035 through 13.B/7290/045</t>
  </si>
  <si>
    <t>13.A/7300/025 = Sum row 13.B/7300/035 through 13.B/7300/045</t>
  </si>
  <si>
    <t>13.A/7310/025 = Sum row 13.B/7310/035 through 13.B/7310/045</t>
  </si>
  <si>
    <t>13.A/7320/025 = Sum row 13.B/7320/035 through 13.B/7320/045</t>
  </si>
  <si>
    <t>13.A/7330/025 = Sum row 13.B/7330/035 through 13.B/7330/045</t>
  </si>
  <si>
    <t>13.B/7100/035 = Sum column 13.B/7110/035 through 13.B/7140/035</t>
  </si>
  <si>
    <t>13.B/7100/040 = Sum column 13.B/7110/040 through 13.B/7140/040</t>
  </si>
  <si>
    <t>13.B/7100/045 = Sum column 13.B/7110/045 through 13.B/7140/045</t>
  </si>
  <si>
    <t>13.B/7150/035 = Sum column 13.B/7160/035 through 13.B/7190/035</t>
  </si>
  <si>
    <t>13.B/7150/040 = Sum column 13.B/7160/040 through 13.B/7190/040</t>
  </si>
  <si>
    <t>13.B/7150/045 = Sum column 13.B/7160/045 through 13.B/7190/045</t>
  </si>
  <si>
    <t>13.B/7190/035 = Sum column 13.B/7200/035 through 13.B/7240/035</t>
  </si>
  <si>
    <t>13.B/7190/040 = Sum column 13.B/7200/040 through 13.B/7240/040</t>
  </si>
  <si>
    <t>13.B/7190/045 = Sum column 13.B/7200/045 through 13.B/7240/045</t>
  </si>
  <si>
    <t>13.B/7250/035 = 13.B/7260/035 + 13.B/7270/035 + 13.B/7280/035 + 13.B/7310/035</t>
  </si>
  <si>
    <t>13.B/7250/040 = 13.B/7260/040 + 13.B/7270/040 + 13.B/7280/040 + 13.B/7310/040</t>
  </si>
  <si>
    <t>13.B/7250/045 = 13.B/7260/045 + 13.B/7270/045 + 13.B/7280/045 + 13.B/7310/045</t>
  </si>
  <si>
    <t>13.B/7280/035 = 13.B/7290/035 + 13.B/7300/035</t>
  </si>
  <si>
    <t>13.B/7280/040 = 13.B/7290/040 + 13.B/7300/040</t>
  </si>
  <si>
    <t>13.B/7280/045 = 13.B/7290/045 + 13.B/7300/045</t>
  </si>
  <si>
    <t>13.B/7999/035 = 13.B/7100/035 + 13.B/7150/035 + 13.B/7250/035 + 13.B/7320/035 + 13.B/7330/035</t>
  </si>
  <si>
    <t>13.B/7999/040 = 13.B/7100/040 + 13.B/7150/040 + 13.B/7250/040 + 13.B/7320/040 + 13.B/7330/040</t>
  </si>
  <si>
    <t>13.B/7999/045 = 13.B/7100/045 + 13.B/7150/045 + 13.B/7250/045 + 13.B/7320/045 + 13.B/7330/045</t>
  </si>
  <si>
    <t xml:space="preserve">14 Derecognition and financial liabilities associated with transferred financial assets  </t>
  </si>
  <si>
    <t>14.0/7111/005 and 14.0/7111/010 both exist or neither</t>
  </si>
  <si>
    <t>14.0/7111/005 and Sum row 14.0/7111/010 through 14.0/7111/025 &gt; 0 both exist or neither</t>
  </si>
  <si>
    <t>14.0/7999/010 = "Sum of column 14.0 / 010"</t>
  </si>
  <si>
    <t>14.0/7999/015 = "Sum of column 14.0 / 015"</t>
  </si>
  <si>
    <t>14.0/7999/020 = "Sum of column 14.0 / 020"</t>
  </si>
  <si>
    <t>14.0/7999/025 = "Sum of column 14.0 / 025"</t>
  </si>
  <si>
    <t>14.0/7999/020 = 1.2/7200/005</t>
  </si>
  <si>
    <t>15.0/7299/005 = 15.0/7110/005 + 15.0/7150/005 + 15.0/7160/005 + Sum column 15.0/7200/005 through 15.0/7240/005</t>
  </si>
  <si>
    <t>15.0/7999/005 = Sum column 15.0/7310/005 through 15.0/7350/005</t>
  </si>
  <si>
    <t>15.0/7110/005 = Sum column 15.0/7120/005 through 15.0/7140/005</t>
  </si>
  <si>
    <t>15.0/7160/005 = Sum column 15.0/7170/005 through 15.0/7190/005</t>
  </si>
  <si>
    <t>15.0/7299/005 = 2.0/7142/005</t>
  </si>
  <si>
    <t>15.0/7999/005 = 2.0/7147/005</t>
  </si>
  <si>
    <t>15 Fee and commission income and expenses</t>
  </si>
  <si>
    <t xml:space="preserve">16 Realised gains (losses) on financial assets and liabilities not measured at fair value through profit or loss, net   </t>
  </si>
  <si>
    <t>16.0/7999/005 = Sum column 16.0/7100/005 through 16.0/7140/005</t>
  </si>
  <si>
    <t>16.0/7999/010 = Sum column 16.0/7100/005 through 16.0/7140/010</t>
  </si>
  <si>
    <t>16.0/7999/015 = Sum column 16.0/7100/005 through 16.0/7140/015</t>
  </si>
  <si>
    <t>16.0/7100/015 = 16.0/7100/005 - 16.0/7100/010</t>
  </si>
  <si>
    <t>16.0/7110/015 = 16.0/7110/005 - 16.0/7110/010</t>
  </si>
  <si>
    <t>16.0/7120/015 = 16.0/7120/005 - 16.0/7120/010</t>
  </si>
  <si>
    <t>16.0/7130/015 = 16.0/7130/005 - 16.0/7130/010</t>
  </si>
  <si>
    <t>16.0/7140/015 = 16.0/7140/005 - 16.0/7140/010</t>
  </si>
  <si>
    <t>16.0/7999/015 = 16.0/7999/005 - 16.0/7999/010</t>
  </si>
  <si>
    <t>2.0/7152/005 = 16.0/7100/015</t>
  </si>
  <si>
    <t>2.0/7154/005 = 16.0/7110/015</t>
  </si>
  <si>
    <t>2.0/7156/005 = 16.0/7120/015</t>
  </si>
  <si>
    <t>2.0/7158/005 = 16.0/7130/015</t>
  </si>
  <si>
    <t>2.0/7159/005 = 16.0/7140/015</t>
  </si>
  <si>
    <t>2.0/7150/005 = 16.0/7999/015</t>
  </si>
  <si>
    <t>17 Gains (losses) on financial assets and liabilities designated at fair value through profit or loss, net</t>
  </si>
  <si>
    <t>17.0/7120/005 = Sum column 17.0/7100/005 through 17.0/7110/005</t>
  </si>
  <si>
    <t>17.0/7120/010 = Sum column 17.0/7100/010 through 17.0/7110/010</t>
  </si>
  <si>
    <t>17.0/7120/015 = Sum column 17.0/7100/015 through 17.0/7110/015</t>
  </si>
  <si>
    <t>17.0/7100/015 = 17.0/7100/005 - 17.0/7100/010</t>
  </si>
  <si>
    <t>17.0/7110/015 = 17.0/7110/005 - 17.0/7110/010</t>
  </si>
  <si>
    <t>17.0/7120/015 = 17.0/7120/005 - 17.0/7120/010</t>
  </si>
  <si>
    <t>17.0/7120/015 = 2.0/7170/005</t>
  </si>
  <si>
    <t>17.0/7120/020 = 17.0/7110/020</t>
  </si>
  <si>
    <t>18 Gains (losses) from hedge accounting, net</t>
  </si>
  <si>
    <t>18.0/7999/005 = 18.0/7100/005 + 18.0/7140/005 + 18.0/7160/005 + 18.0/7170/005 + 18.0/7210/005 + 18.0/7220/005</t>
  </si>
  <si>
    <t>18.0/7999/010 = 18.0/7100/010 + 18.0/7140/010 + 18.0/7160/010 + 18.0/7170/010 + 18.0/7210/010 + 18.0/7220/010</t>
  </si>
  <si>
    <t>18.0/7999/015 = 18.0/7100/015 + 18.0/7140/015 + 18.0/7160/015 + 18.0/7170/015 + 18.0/7210/015 + 18.0/7220/015</t>
  </si>
  <si>
    <t>18.0/7100/005 = 18.0/7110/005 + 18.0/7120/005</t>
  </si>
  <si>
    <t>18.0/7100/010 = 18.0/7110/010 + 18.0/7120/010</t>
  </si>
  <si>
    <t>18.0/7100/015 = 18.0/7110/015 + 18.0/7120/015</t>
  </si>
  <si>
    <t>18.0/7170/005 = 18.0/7180/005 + 18.0/7190/005</t>
  </si>
  <si>
    <t>18.0/7170/010 = 18.0/7180/010 + 18.0/7190/010</t>
  </si>
  <si>
    <t>18.0/7170/015 = 18.0/7180/015 + 18.0/7190/015</t>
  </si>
  <si>
    <t>18.0/7160/015 = 18.0/7160/005 - 18.0/7160/010</t>
  </si>
  <si>
    <t>18.0/7170/015 = 18.0/7170/005 - 18.0/7170/010</t>
  </si>
  <si>
    <t>18.0/7180/015 = 18.0/7180/005 - 18.0/7180/010</t>
  </si>
  <si>
    <t>18.0/7190/015 = 18.0/7190/005 - 18.0/7190/010</t>
  </si>
  <si>
    <t>18.0/7210/015 = 18.0/7210/005 - 18.0/7210/010</t>
  </si>
  <si>
    <t>18.0/7220/015 = 18.0/7220/005 - 18.0/7220/010</t>
  </si>
  <si>
    <t>2.0/7180/005 = 18.0/7999/015</t>
  </si>
  <si>
    <t>19 Information on credit risk and impairment</t>
  </si>
  <si>
    <t>19.A/7100/015 = 19.A/7100/005 - 19.A/7100/010</t>
  </si>
  <si>
    <t>19.A/7120/015 = 19.A/7120/005 - 19.A/7120/010</t>
  </si>
  <si>
    <t>19.A/7130/015 = 19.A/7130/005 - 19.A/7130/010</t>
  </si>
  <si>
    <t>19.A/7140/015 = 19.A/7140/005 - 19.A/7140/010</t>
  </si>
  <si>
    <t>19.A/7150/015 = 19.A/7150/005 - 19.A/7150/010</t>
  </si>
  <si>
    <t>19.A/7160/015 = 19.A/7160/005 - 19.A/7160/010</t>
  </si>
  <si>
    <t>19.A/7170/015 = 19.A/7170/005 - 19.A/7170/010</t>
  </si>
  <si>
    <t>19.A/7180/015 = 19.A/7180/005 - 19.A/7180/010</t>
  </si>
  <si>
    <t>19.A/7200/015 = 19.A/7200/005 - 19.A/7200/010</t>
  </si>
  <si>
    <t>19.A/7210/015 = 19.A/7210/005 - 19.A/7210/010</t>
  </si>
  <si>
    <t>19.A/7220/015 = 19.A/7220/005 - 19.A/7220/010</t>
  </si>
  <si>
    <t>19.A/7299/015 = 19.A/7299/005 - 19.A/7299/010</t>
  </si>
  <si>
    <t>19.A/7100/005 = Sum column 19.A/7110/005 through 19.A/7140/005</t>
  </si>
  <si>
    <t>19.A/7100/010 = Sum column 19.A/7120/010 through 19.A/7140/010</t>
  </si>
  <si>
    <t>19.A/7100/015 = Sum column 19.A/7110/015 through 19.A/7140/015</t>
  </si>
  <si>
    <t>19.A/7150/005 = 19.A/7160/005 + 19.A/7170/005 + 19.A/7180/005 + 19.A/7210/005 + 19.A/7220/005</t>
  </si>
  <si>
    <t>19.A/7150/010 = 19.A/7160/010 + 19.A/7170/010 + 19.A/7180/010 + 19.A/7210/010 + 19.A/7220/010</t>
  </si>
  <si>
    <t>19.A/7150/015 = 19.A/7160/015 + 19.A/7170/015 + 19.A/7180/015 + 19.A/7210/015 + 19.A/7220/015</t>
  </si>
  <si>
    <t>19.A/7299/005 = 19.A/7100/005 + 19.A/7150/005</t>
  </si>
  <si>
    <t>19.A/7299/010 = 19.A/7100/010 + 19.A/7150/010</t>
  </si>
  <si>
    <t>19.A/7299/015 = 19.A/7100/015 + 19.A/7150/015</t>
  </si>
  <si>
    <t>19.A/7180/005 = 19.A/7190/005 + 19.A/7200/005</t>
  </si>
  <si>
    <t>19.A/7180/010 = 19.A/7200/010</t>
  </si>
  <si>
    <t>19.A/7180/015 = 19.A/7190/015 + 19.A/7200/015</t>
  </si>
  <si>
    <t>19.A/7299/015 = 2.0/7300/005</t>
  </si>
  <si>
    <t>19.B/7999/005 = 19.B/7101/005 + 19.B/7201/005</t>
  </si>
  <si>
    <t>19.B/7999/010 = 19.B/7101/010 + 19.B/7201/010</t>
  </si>
  <si>
    <t>19.B/7999/015 = 19.B/7101/015 + 19.B/7201/015</t>
  </si>
  <si>
    <t>19.B/7999/020 = 19.B/7101/020 + 19.B/7201/020</t>
  </si>
  <si>
    <t>19.B/7999/025 = 19.B/7101/025 + 19.B/7201/025</t>
  </si>
  <si>
    <t>19.B/7999/030 = 19.B/7101/030 + 19.B/7201/030</t>
  </si>
  <si>
    <t>19.B/7999/035 = 19.B/7101/035 + 19.B/7201/035</t>
  </si>
  <si>
    <t>19.B/7999/040 = 19.B/7101/040 + 19.B/7201/040</t>
  </si>
  <si>
    <t>19.B/7999/045 = 19.B/7101/045 + 19.B/7201/045</t>
  </si>
  <si>
    <t>19.B/7101/035 = 19.B/7101/005 - 19.B/7101/010 + 19.B/7101/015 - 19.B/7101/020 + 19.B/7101/025 + 19.B/7101/030</t>
  </si>
  <si>
    <t>19.B/7201/035 = 19.B/7201/005 - 19.B/7201/010 + 19.B/7201/015 - 19.B/7201/020 + 19.B/7201/025 + 19.B/7201/030</t>
  </si>
  <si>
    <t>19.B/7999/035 = 19.B/7999/005 - 19.B/7999/010 + 19.B/7999/015 - 19.B/7999/020 + 19.B/7999/025 + 19.B/7999/030</t>
  </si>
  <si>
    <t>19.C/7399/005 = Sum column 19.C/7100/005 through 19.C/7360/005</t>
  </si>
  <si>
    <t>19.C/7400/005 = 19.C/7410/005 + 19.C/7420/005</t>
  </si>
  <si>
    <t>19.D/7320/005 = Sum column 19.D/7330/005 through 19.D/7350/005</t>
  </si>
  <si>
    <t>19.D/7100/005 = Sum column 19.D/7110/005 through 19.D/7190/005</t>
  </si>
  <si>
    <t>19.D/7100/010 = Sum column 19.D/7110/010 through 19.D/7190/010</t>
  </si>
  <si>
    <t>19.D/7320/010 = Sum column 19.D/7330/010 through 19.D/7350/010</t>
  </si>
  <si>
    <t>19.E/7999/005 = Sum column 19.E/7100/005 through 19.E/7150/005</t>
  </si>
  <si>
    <t>20 Information on fair value of financial instruments</t>
  </si>
  <si>
    <t>If 20.0/7100/015 exists then 20.0/7100/010 must exist</t>
  </si>
  <si>
    <t>If 20.0/7110/015 exists then 20.0/7110/010 must exist</t>
  </si>
  <si>
    <t>If 20.0/7120/015 exists then 20.0/7120/010 must exist</t>
  </si>
  <si>
    <t>If 20.0/7130/015 exists then 20.0/7130/010 must exist</t>
  </si>
  <si>
    <t>If 20.0/7140/015 exists then 20.0/7140/010 must exist</t>
  </si>
  <si>
    <t>If 20.0/7150/015 exists then 20.0/7150/010 must exist</t>
  </si>
  <si>
    <t>If 20.0/7160/015 exists then 20.0/7160/010 must exist</t>
  </si>
  <si>
    <t>If 20.0/7170/015 exists then 20.0/7170/010 must exist</t>
  </si>
  <si>
    <t>If 20.0/7180/015 exists then 20.0/7180/010 must exist</t>
  </si>
  <si>
    <t>If 20.0/7190/015 exists then 20.0/7190/010 must exist</t>
  </si>
  <si>
    <t>21 Repurchase agreements and reverse repurchase agreements</t>
  </si>
  <si>
    <t>21.A/7100/025 = Sum row 21.A/7100/005 through 21.A/7100/020</t>
  </si>
  <si>
    <t>21.A/7110/025 = Sum row 21.A/7110/005 through 21.A/7110/020</t>
  </si>
  <si>
    <t>21.A/7120/025 = Sum row 21.A/7120/005 through 21.A/7120/020</t>
  </si>
  <si>
    <t>21.A/7130/025 = Sum row 21.A/7130/005 through 21.A/7130/020</t>
  </si>
  <si>
    <t>21.A/7140/025 = Sum row 21.A/7140/005 through 21.A/7140/020</t>
  </si>
  <si>
    <t>21.A/7150/025 = Sum row 21.A/7150/005 through 21.A/7150/020</t>
  </si>
  <si>
    <t>21.A/7199/025 = Sum row 21.A/7199/005 through 21.A/7199/020</t>
  </si>
  <si>
    <t>21.A/7199/005 = Sum column 21.A/7100/005 through 21.A/7150/005</t>
  </si>
  <si>
    <t>21.A/7199/010 = Sum column 21.A/7100/010 through 21.A/7150/010</t>
  </si>
  <si>
    <t>21.A/7199/015 = Sum column 21.A/7100/015 through 21.A/7150/015</t>
  </si>
  <si>
    <t>21.A/7199/020 = Sum column 21.A/7100/020 through 21.A/7150/020</t>
  </si>
  <si>
    <t>21.A/7199/025 = Sum column 21.A/7100/025 through 21.A/7150/025</t>
  </si>
  <si>
    <t>21.C/7299/025 = Sum row 21.C/7299/005 through 21.C/7299/020</t>
  </si>
  <si>
    <t>22 Notional amounts of off-balance sheet commitments</t>
  </si>
  <si>
    <t>22.0/7100/005 = 22.0/7110/005 - 22.0/7120/005</t>
  </si>
  <si>
    <t>22.0/7130/005 = 22.0/7140/005 - 22.0/7150/005 - 22.0/7160/005</t>
  </si>
  <si>
    <t>22.0/7170/005 = 22.0/7180/005 - 22.0/7190/005</t>
  </si>
  <si>
    <t>23.A/4300/010=23.A/4100/010+23.A/4200/010</t>
  </si>
  <si>
    <t>23.A/4300/010=2.0/7205/005</t>
  </si>
  <si>
    <t>23.B/4400/020=23.B/4200/020+23.B/4300/020</t>
  </si>
  <si>
    <t>23.B/4200/020=23.B/4210/020+23.B/4220/020</t>
  </si>
  <si>
    <t>23.B/4400/010-23.B/4400/020=2.0/7206/005</t>
  </si>
  <si>
    <t>24 Scope of consolidation</t>
  </si>
  <si>
    <t>If 24.A/100/XXX then 24.A/100/005 &amp; 24.A/100/010 &amp; 24.A/100/015 &amp; 24.A/100/020</t>
  </si>
  <si>
    <t>If 24.A/101/XXX then 24.A/101/005 &amp; 24.A/101/010 &amp; 24.A/101/015 &amp; 24.A/101/020</t>
  </si>
  <si>
    <t>If 24.A/102/XXX then 24.A/102/005 &amp; 24.A/102/010 &amp; 24.A/102/015 &amp; 24.A/102/020</t>
  </si>
  <si>
    <t>If 24.A/103/XXX then 24.A/103/005 &amp; 24.A/103/010 &amp; 24.A/103/015 &amp; 24.A/103/020</t>
  </si>
  <si>
    <t>If 24.B/200/XXX then 24.B/200/005 &amp; 24.B/200/010 &amp; 24.B/200/015 &amp; 24.B/200/020</t>
  </si>
  <si>
    <t>If 24.B/202/XXX then 24.B/202/005 &amp; 24.B/202/010 &amp; 24.B/202/015 &amp; 24.B/202/020</t>
  </si>
  <si>
    <t>If 24.C/300/XXX then 24.C/300/005 &amp; 24.C/300/010 &amp; 24.C/300/015 &amp; 24.C/300/020 &amp; 24.C/300/025</t>
  </si>
  <si>
    <t>If 24.C/301/XXX then 24.C/301/005 &amp; 24.C/301/010 &amp; 24.C/301/015 &amp; 24.C/301/020 &amp; 24.C/301/025</t>
  </si>
  <si>
    <t>If 24.C/302/XXX then 24.C/302/005 &amp; 24.C/302/010 &amp; 24.C/302/015 &amp; 24.C/302/020 &amp; 24.C/302/025</t>
  </si>
  <si>
    <t>6.0/7230/015 = 6.0/7230/005 + 6.0/7230/010</t>
  </si>
  <si>
    <t>8.0/7100/025 = 8.0/7100/005 + 8.0/7100/010 - 8.0/7100/015 - 8.0/7100/020</t>
  </si>
  <si>
    <t>8.0/7110/025 = 8.0/7110/005 + 8.0/7110/010 - 8.0/7110/015 - 8.0/7110/020</t>
  </si>
  <si>
    <t>8.0/7120/025 = 8.0/71200/005 + 8.0/7120/010 - 8.0/7120/015 - 8.0/7120/020</t>
  </si>
  <si>
    <t>8.0/7130/025 = 8.0/7130/005 + 8.0/7130/010 - 8.0/7130/015 - 8.0/7130/020</t>
  </si>
  <si>
    <t>8.0/7140/025 = 8.0/7140/005 + 8.0/7140/010 - 8.0/7140/015 - 8.0/7140/020</t>
  </si>
  <si>
    <t>8.0/7150/025 = 8.0/7150/005 + 8.0/7150/010 - 8.0/7150/015 - 8.0/7150/020</t>
  </si>
  <si>
    <t>8.0/7160/025 = 8.0/7160/005 + 8.0/7160/010 - 8.0/7160/015 - 8.0/7160/020</t>
  </si>
  <si>
    <t>8.0/7170/025 = 8.0/7170/005 + 8.0/7170/010 - 8.0/7170/015 - 8.0/7170/020</t>
  </si>
  <si>
    <t>8.0/7180/025 = 8.0/7180/005 + 8.0/7180/010 - 8.0/7180/015 - 8.0/7180/020</t>
  </si>
  <si>
    <t>8.0/7190/025 = 8.0/7190/005 + 8.0/7190/010 - 8.0/7190/015 - 8.0/7190/020</t>
  </si>
  <si>
    <t>8.0/7200/025 = 8.0/7200/005 + 8.0/7200/010 - 8.0/7200/015 - 8.0/7200/020</t>
  </si>
  <si>
    <t>8.0/7210/025 = 8.0/7210/005 + 8.0/7210/010 - 8.0/7210/015 - 8.0/7210/020</t>
  </si>
  <si>
    <t>If 8.0/7100/010 exists then 8.0/7100/015 or 8.0/7100/020 must exist</t>
  </si>
  <si>
    <t>If 8.0/7110/010 exists then 8.0/7110/015 or 8.0/7110/020 must exist</t>
  </si>
  <si>
    <t>If 8.0/7120/010 exists then 8.0/7120/015 or 8.0/7120/020 must exist</t>
  </si>
  <si>
    <t>If 8.0/7130/010 exists then 8.0/7130/015 or 8.0/7130/020 must exist</t>
  </si>
  <si>
    <t>If 8.0/7140/010 exists then 8.0/7140/015 or 8.0/7140/020 must exist</t>
  </si>
  <si>
    <t>If 8.0/7150/010 exists then 8.0/7150/015 or 8.0/7150/020 must exist</t>
  </si>
  <si>
    <t>If 8.0/7160/010 exists then 8.0/7160/015 or 8.0/7160/020 must exist</t>
  </si>
  <si>
    <t>If 8.0/7170/010 exists then 8.0/7170/015 or 8.0/7170/020 must exist</t>
  </si>
  <si>
    <t>If 8.0/7180/010 exists then 8.0/7180/015 or 8.0/7180/020 must exist</t>
  </si>
  <si>
    <t>If 8.0/7190/010 exists then 8.0/7190/015 or 8.0/7190/020 must exist</t>
  </si>
  <si>
    <t>If 8.0/7200/010 exists then 8.0/7200/015 or 8.0/7200/020 must exist</t>
  </si>
  <si>
    <t>If 8.0/7210/010 exists then 8.0/7210/015 or 8.0/7210/020 must exist</t>
  </si>
  <si>
    <t>If 8.0/7999/010 exists then 8.0/7999/015 or 8.0/7999/020 must exist</t>
  </si>
  <si>
    <t>8.0/7100/005 = Sum column 8.0/7110/005 through 8.0/7150/005</t>
  </si>
  <si>
    <t>8.0/7100/010 = Sum column 8.0/7110/010 through 8.0/7150/010</t>
  </si>
  <si>
    <t>8.0/7100/015 = Sum column 8.0/7110/015 through 8.0/7150/015</t>
  </si>
  <si>
    <t>8.0/7100/020 = Sum column 8.0/7110/020 through 8.0/7150/020</t>
  </si>
  <si>
    <t>8.0/7100/025 = Sum column 8.0/7110/025 through 8.0/7150/025</t>
  </si>
  <si>
    <t>8.0/7160/005 = Sum column 8.0/7170/005 through 8.0/7210/005</t>
  </si>
  <si>
    <t>8.0/7160/010 = Sum column 8.0/7170/010 through 8.0/7210/010</t>
  </si>
  <si>
    <t>8.0/7160/015 = Sum column 8.0/7170/015 through 8.0/7210/015</t>
  </si>
  <si>
    <t>8.0/7160/020 = Sum column 8.0/7170/020 through 8.0/7210/020</t>
  </si>
  <si>
    <t>8.0/7160/025 = Sum column 8.0/7170/025 through 8.0/7210/025</t>
  </si>
  <si>
    <t xml:space="preserve">8.0/7999/005 = 8.0/7100/005 + 8.0/7160/005 </t>
  </si>
  <si>
    <t xml:space="preserve">8.0/7999/010 = 8.0/7100/010 + 8.0/7160/010 </t>
  </si>
  <si>
    <t xml:space="preserve">8.0/7999/015 = 8.0/7100/015 + 8.0/7160/015 </t>
  </si>
  <si>
    <t xml:space="preserve">8.0/7999/020 = 8.0/7100/020 + 8.0/7160/020 </t>
  </si>
  <si>
    <t>8.0/7999/025 = 1.1/7150/005</t>
  </si>
  <si>
    <t>If 24.B/201/XXX then 24.B/201/005 &amp; 24.B/201/010 &amp; 24.B/201/015 &amp; 24.B/201/020</t>
  </si>
  <si>
    <t>3.0/7110/005 = 3.0/7120/005 + 3.0/7130/005 + 3.0/7140/005</t>
  </si>
  <si>
    <t>3.0/7150/005 = 3.0/7160/005 + 3.0/7170/005 + 3.0/7180/005 + 3.0/7190/005 + 3.0/7200/005</t>
  </si>
  <si>
    <t>3.0/7210/005 = 3.0/7220/005 + 3.0/7230/005 + 3.0/7240/005 + 3.0/7250/005 + 3.0/7260/005</t>
  </si>
  <si>
    <t>3.0/7900/005 = 1.1/7110/005</t>
  </si>
  <si>
    <t>11.0/7240/005 = 11.0/7250/005 + 11.0/7260/005 + 11.0/7270/005 + 11.0/7300/005</t>
  </si>
  <si>
    <t>18.0/7120/015 = 18.0/7120/005 - 18.0/7120/010</t>
  </si>
  <si>
    <t>12.0/7999/005 = 1.2/7120/005</t>
  </si>
  <si>
    <t>11.0/7999/005 = 1.2/7110/005</t>
  </si>
  <si>
    <t>23A</t>
  </si>
  <si>
    <t>23B</t>
  </si>
  <si>
    <t>1.1/7999/010 = 1.1/7100/010 + 1.1/7110/010 + 1.1/7120/010 + 1.1/7130/010 + 1.1/7140/010 + 1.1/7150/010 + 1.1/7160/010 + 1.1/7170/010 + 1.1/7190/010 + 1.1/7220/010 + 1.1/7230/010 + 1.1/7240/010 + 1.1/7248/010+1.1/7250/010 + 1.1/7260/010</t>
  </si>
  <si>
    <t>23. Revenue from insurance</t>
  </si>
  <si>
    <t>Table A: Revenue from insurance and reinsurance contracts issued</t>
  </si>
  <si>
    <t>Current period</t>
  </si>
  <si>
    <t>Non-life</t>
  </si>
  <si>
    <t>Life</t>
  </si>
  <si>
    <t>Income</t>
  </si>
  <si>
    <t>Expenses</t>
  </si>
  <si>
    <t>Income from contracts with reinsurers</t>
  </si>
  <si>
    <t>Expenses for policyholders claims and benefits (without any retriction for reinsurance held)</t>
  </si>
  <si>
    <t>Expenses issuing from reinsurance held</t>
  </si>
  <si>
    <t xml:space="preserve">Table B: Other income/expenses from insurance and reinsurance contracts </t>
  </si>
  <si>
    <t>Assets under insurance and reinsurance contracts</t>
  </si>
  <si>
    <t>Liabilities under insurance and reinsurance contracts</t>
  </si>
  <si>
    <t>Revenue from insurance and reinsurance contracts issued</t>
  </si>
  <si>
    <t xml:space="preserve">Other income/expenses from insurance and reinsurance contracts </t>
  </si>
  <si>
    <t>4.0/7500/005 = 0 or doesn't exist</t>
  </si>
  <si>
    <t>4.0/7500/010 = 0 or doesn't exist</t>
  </si>
  <si>
    <t>7.A/7250/025 = 0 or doesn't exist</t>
  </si>
  <si>
    <t>7.B/7299/030 = 1.1/7140/010</t>
  </si>
  <si>
    <t>7.B/7299/035 = 1.1/7140/015</t>
  </si>
  <si>
    <t>7.B/7299/040 = 1.1/7140/020</t>
  </si>
  <si>
    <t>5.0/7800/005 = 0 or doesn't exist</t>
  </si>
  <si>
    <t>6.0/7800/015 = 0 or doesn't exist</t>
  </si>
  <si>
    <t>3.0/7800/005 = 0 or doesn't exist</t>
  </si>
  <si>
    <t>8.0/7250/025 = 0 or doesn't exist</t>
  </si>
  <si>
    <t>11.0/7800/005 = 0 or doesn't exist</t>
  </si>
  <si>
    <t>12.0/7800/005 = 0 or doesn't exist</t>
  </si>
  <si>
    <t>13.A/7800/025 = 0 or doesn't exist</t>
  </si>
  <si>
    <t>Modified 06/2012</t>
  </si>
  <si>
    <t>4.0/7999/005 = 3.0/7100/005</t>
  </si>
  <si>
    <t>4.0/7999/010 =11.0/7150/005</t>
  </si>
  <si>
    <t>NEW 06/2012</t>
  </si>
  <si>
    <t>3.0/7900/005 = 3.0/7100/005 + 3.0/7110/005 + 3.0/7150/005 + 3.0/7210/005</t>
  </si>
  <si>
    <t>5.0/7999/005 = 5.0/7100/005 + 5.0/7130/005 + 5.0/7190/005</t>
  </si>
  <si>
    <t>6.0/7999/015 = 6.0/7100/015 + 6.0/7140/015 + 6.0/7200/015</t>
  </si>
  <si>
    <t>6.0/7999/015 = 6.0/7999/005 + 6.0/7999/010</t>
  </si>
  <si>
    <t>7.A/7299/025 = 7.A/7299/005 + 7.A/7299/010 - 7.A/7299/015 - 7.A/7299/020</t>
  </si>
  <si>
    <t>7.A/7299/025 = Sum row 7.B/7299/030 through 7.B/7299/040</t>
  </si>
  <si>
    <t xml:space="preserve">7.A/7299/025 = 7.A/7100/025 + 7.A/7160/025 </t>
  </si>
  <si>
    <t>8.0/7999/025 = 8.0/7999/005 + 8.0/7999/010 - 8.0/7999/015 - 8.0/7999/020</t>
  </si>
  <si>
    <t>8.0/7999/025 = 8.0/7100/025 + 8.0/7160/025</t>
  </si>
  <si>
    <t>11.0/7999/005 = 11.0/7100/005 + 11.0/7150/005 + 11.0/7160/005 + 11.0/7190/005 + 11.0/7240/005 + 11.0/7310/005</t>
  </si>
  <si>
    <t>12.0/7999/005 = 12.0/7100/005 + 12.0/7150/005 + 12.0/7200/005 + 12.0/7270/005 + 12.0/7280/005</t>
  </si>
  <si>
    <t>13.A/7999/025 = 13.A/7100/025 + 13.A7150/025 + 13.A/7250/025 + 13.A/7320/025 + 13.A/7330/025</t>
  </si>
  <si>
    <t>13.A/7999/025 = Sum row 13.B/7999/035 through 13.B/7999/045</t>
  </si>
  <si>
    <t>4.0/7999/010 = Sum column 4.0/7100/010 through 4.0/7320/010</t>
  </si>
  <si>
    <t>4.0/7999/005 = Sum column 4.0/7100/005 through 4.0/7320/005</t>
  </si>
</sst>
</file>

<file path=xl/styles.xml><?xml version="1.0" encoding="utf-8"?>
<styleSheet xmlns="http://schemas.openxmlformats.org/spreadsheetml/2006/main">
  <numFmts count="4">
    <numFmt numFmtId="164" formatCode="&quot;True&quot;;&quot;True&quot;;&quot;False&quot;"/>
    <numFmt numFmtId="165" formatCode="&quot;Validatie&quot;;&quot;Validatie&quot;;&quot;Validatie&quot;"/>
    <numFmt numFmtId="166" formatCode="&quot;Validation rule True 1&quot;;&quot;Validation rule True 0&quot;;&quot;Validation rule False -1&quot;"/>
    <numFmt numFmtId="167" formatCode="&quot;Validatieregel (True &gt;0)&quot;;&quot;Validatieregel (False 0)&quot;;&quot;Validatieregel (False &lt;0)&quot;"/>
  </numFmts>
  <fonts count="8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Times New Roman"/>
      <family val="1"/>
    </font>
    <font>
      <sz val="10"/>
      <name val="Times New Roman"/>
      <family val="1"/>
    </font>
    <font>
      <i/>
      <sz val="8"/>
      <name val="Verdana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vertAlign val="superscript"/>
      <sz val="8"/>
      <name val="Verdana"/>
      <family val="2"/>
    </font>
    <font>
      <b/>
      <sz val="10"/>
      <name val="Arial"/>
      <family val="2"/>
    </font>
    <font>
      <sz val="8"/>
      <name val="Arial Narrow"/>
      <family val="2"/>
    </font>
    <font>
      <sz val="10"/>
      <name val="courier new"/>
      <family val="3"/>
    </font>
    <font>
      <b/>
      <sz val="12"/>
      <name val="Arial"/>
      <family val="2"/>
    </font>
    <font>
      <sz val="9"/>
      <name val="courier new"/>
      <family val="3"/>
    </font>
    <font>
      <sz val="9"/>
      <name val="Arial"/>
      <family val="2"/>
    </font>
    <font>
      <sz val="8"/>
      <name val="courier new"/>
      <family val="3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sz val="10"/>
      <color indexed="10"/>
      <name val="Arial"/>
      <family val="2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u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name val="Times New Roman"/>
      <family val="1"/>
    </font>
    <font>
      <b/>
      <u/>
      <sz val="11"/>
      <name val="Times New Roman"/>
      <family val="1"/>
    </font>
    <font>
      <b/>
      <sz val="12"/>
      <name val="Times New Roman"/>
      <family val="1"/>
    </font>
    <font>
      <b/>
      <i/>
      <sz val="11"/>
      <name val="Times New Roman"/>
      <family val="1"/>
    </font>
    <font>
      <b/>
      <i/>
      <u/>
      <sz val="11"/>
      <name val="Times New Roman"/>
      <family val="1"/>
    </font>
    <font>
      <u/>
      <sz val="11"/>
      <name val="Times New Roman"/>
      <family val="1"/>
    </font>
    <font>
      <b/>
      <vertAlign val="superscript"/>
      <sz val="11"/>
      <name val="Times New Roman"/>
      <family val="1"/>
    </font>
    <font>
      <vertAlign val="superscript"/>
      <sz val="11"/>
      <name val="Times New Roman"/>
      <family val="1"/>
    </font>
    <font>
      <sz val="10"/>
      <name val="Arial Narrow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7"/>
      <name val="Verdana"/>
      <family val="2"/>
    </font>
    <font>
      <b/>
      <i/>
      <sz val="8"/>
      <name val="Verdana"/>
      <family val="2"/>
    </font>
    <font>
      <sz val="10"/>
      <name val="Verdana"/>
      <family val="2"/>
    </font>
    <font>
      <i/>
      <sz val="7"/>
      <name val="Verdana"/>
      <family val="2"/>
    </font>
    <font>
      <sz val="8"/>
      <color indexed="8"/>
      <name val="Verdana"/>
      <family val="2"/>
    </font>
    <font>
      <i/>
      <sz val="10"/>
      <name val="Verdana"/>
      <family val="2"/>
    </font>
    <font>
      <b/>
      <u/>
      <sz val="12"/>
      <name val="Times New Roman"/>
      <family val="1"/>
    </font>
    <font>
      <b/>
      <i/>
      <sz val="12"/>
      <name val="Times New Roman"/>
      <family val="1"/>
    </font>
    <font>
      <sz val="10"/>
      <color indexed="10"/>
      <name val="courier new"/>
      <family val="3"/>
    </font>
    <font>
      <sz val="10"/>
      <color indexed="10"/>
      <name val="Arial"/>
      <family val="2"/>
    </font>
    <font>
      <sz val="8"/>
      <color indexed="10"/>
      <name val="Arial Narrow"/>
      <family val="2"/>
    </font>
    <font>
      <sz val="9"/>
      <color indexed="10"/>
      <name val="courier new"/>
      <family val="3"/>
    </font>
    <font>
      <sz val="10"/>
      <color indexed="10"/>
      <name val="courier new"/>
      <family val="3"/>
    </font>
    <font>
      <i/>
      <sz val="11"/>
      <color indexed="8"/>
      <name val="Arial"/>
      <family val="2"/>
    </font>
    <font>
      <b/>
      <i/>
      <sz val="11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i/>
      <sz val="11"/>
      <color indexed="10"/>
      <name val="Arial"/>
      <family val="2"/>
    </font>
    <font>
      <b/>
      <i/>
      <sz val="11"/>
      <color indexed="10"/>
      <name val="Arial"/>
      <family val="2"/>
    </font>
    <font>
      <b/>
      <sz val="11"/>
      <color indexed="10"/>
      <name val="Arial"/>
      <family val="2"/>
    </font>
    <font>
      <b/>
      <u/>
      <sz val="11"/>
      <color indexed="10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indexed="10"/>
      <name val="Times New Roman"/>
      <family val="1"/>
    </font>
    <font>
      <sz val="10"/>
      <color rgb="FFFF0000"/>
      <name val="courier new"/>
      <family val="3"/>
    </font>
    <font>
      <sz val="10"/>
      <color rgb="FFFF0000"/>
      <name val="Times New Roman"/>
      <family val="1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 diagonalUp="1" diagonalDown="1">
      <left/>
      <right style="medium">
        <color indexed="64"/>
      </right>
      <top/>
      <bottom style="dotted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96">
    <xf numFmtId="0" fontId="0" fillId="0" borderId="0" xfId="0"/>
    <xf numFmtId="0" fontId="0" fillId="0" borderId="0" xfId="0" applyAlignment="1"/>
    <xf numFmtId="0" fontId="0" fillId="0" borderId="0" xfId="0" applyFill="1"/>
    <xf numFmtId="0" fontId="7" fillId="0" borderId="1" xfId="0" applyFont="1" applyBorder="1" applyAlignment="1">
      <alignment wrapText="1"/>
    </xf>
    <xf numFmtId="0" fontId="12" fillId="0" borderId="0" xfId="0" applyFont="1"/>
    <xf numFmtId="0" fontId="9" fillId="0" borderId="0" xfId="0" applyFont="1"/>
    <xf numFmtId="0" fontId="6" fillId="0" borderId="0" xfId="0" applyFont="1" applyAlignment="1"/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0" xfId="0" applyBorder="1"/>
    <xf numFmtId="0" fontId="13" fillId="0" borderId="0" xfId="0" applyFont="1"/>
    <xf numFmtId="0" fontId="8" fillId="0" borderId="0" xfId="0" applyFont="1"/>
    <xf numFmtId="0" fontId="4" fillId="0" borderId="0" xfId="0" applyFont="1"/>
    <xf numFmtId="0" fontId="14" fillId="0" borderId="0" xfId="0" applyFont="1"/>
    <xf numFmtId="0" fontId="9" fillId="0" borderId="0" xfId="0" applyFont="1" applyAlignment="1"/>
    <xf numFmtId="0" fontId="0" fillId="0" borderId="0" xfId="0" applyFill="1" applyBorder="1"/>
    <xf numFmtId="0" fontId="9" fillId="0" borderId="0" xfId="0" applyFont="1" applyFill="1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4" fillId="2" borderId="0" xfId="0" applyFont="1" applyFill="1" applyBorder="1" applyAlignment="1">
      <alignment wrapText="1"/>
    </xf>
    <xf numFmtId="0" fontId="0" fillId="0" borderId="1" xfId="0" applyBorder="1"/>
    <xf numFmtId="0" fontId="13" fillId="3" borderId="0" xfId="0" applyFont="1" applyFill="1"/>
    <xf numFmtId="0" fontId="18" fillId="0" borderId="0" xfId="0" applyFont="1" applyFill="1" applyBorder="1" applyAlignment="1">
      <alignment horizontal="right" vertical="center"/>
    </xf>
    <xf numFmtId="165" fontId="18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right" vertical="center"/>
    </xf>
    <xf numFmtId="165" fontId="20" fillId="0" borderId="0" xfId="0" applyNumberFormat="1" applyFont="1" applyFill="1" applyBorder="1" applyAlignment="1">
      <alignment horizontal="left" vertical="center"/>
    </xf>
    <xf numFmtId="0" fontId="21" fillId="0" borderId="0" xfId="0" applyFont="1"/>
    <xf numFmtId="165" fontId="22" fillId="0" borderId="0" xfId="0" applyNumberFormat="1" applyFont="1" applyFill="1" applyBorder="1" applyAlignment="1">
      <alignment horizontal="left" vertical="center"/>
    </xf>
    <xf numFmtId="167" fontId="22" fillId="0" borderId="0" xfId="0" applyNumberFormat="1" applyFont="1" applyFill="1" applyBorder="1" applyAlignment="1">
      <alignment horizontal="left" vertical="center"/>
    </xf>
    <xf numFmtId="167" fontId="23" fillId="0" borderId="0" xfId="0" applyNumberFormat="1" applyFont="1" applyFill="1" applyBorder="1" applyAlignment="1">
      <alignment horizontal="left"/>
    </xf>
    <xf numFmtId="0" fontId="24" fillId="0" borderId="0" xfId="0" applyFont="1"/>
    <xf numFmtId="0" fontId="22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167" fontId="18" fillId="0" borderId="0" xfId="0" applyNumberFormat="1" applyFont="1" applyFill="1" applyBorder="1" applyAlignment="1">
      <alignment horizontal="left" vertical="center"/>
    </xf>
    <xf numFmtId="167" fontId="19" fillId="0" borderId="0" xfId="0" applyNumberFormat="1" applyFont="1" applyFill="1" applyBorder="1" applyAlignment="1">
      <alignment horizontal="left"/>
    </xf>
    <xf numFmtId="167" fontId="19" fillId="0" borderId="0" xfId="0" applyNumberFormat="1" applyFont="1" applyFill="1" applyBorder="1" applyAlignment="1">
      <alignment horizontal="left" wrapText="1"/>
    </xf>
    <xf numFmtId="0" fontId="13" fillId="2" borderId="0" xfId="0" applyFont="1" applyFill="1" applyBorder="1" applyAlignment="1">
      <alignment wrapText="1"/>
    </xf>
    <xf numFmtId="0" fontId="25" fillId="0" borderId="0" xfId="0" applyFont="1" applyBorder="1" applyAlignment="1">
      <alignment wrapText="1"/>
    </xf>
    <xf numFmtId="0" fontId="25" fillId="0" borderId="0" xfId="0" applyFont="1" applyAlignment="1">
      <alignment wrapText="1"/>
    </xf>
    <xf numFmtId="0" fontId="25" fillId="0" borderId="0" xfId="0" applyFont="1" applyFill="1" applyBorder="1" applyAlignment="1">
      <alignment wrapText="1"/>
    </xf>
    <xf numFmtId="0" fontId="13" fillId="2" borderId="0" xfId="0" applyFont="1" applyFill="1"/>
    <xf numFmtId="0" fontId="13" fillId="0" borderId="0" xfId="0" applyFont="1" applyFill="1"/>
    <xf numFmtId="0" fontId="13" fillId="0" borderId="0" xfId="0" applyFont="1" applyAlignment="1">
      <alignment wrapText="1"/>
    </xf>
    <xf numFmtId="0" fontId="17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wrapText="1"/>
    </xf>
    <xf numFmtId="0" fontId="13" fillId="0" borderId="0" xfId="0" applyFont="1" applyFill="1" applyAlignment="1">
      <alignment horizontal="right" vertical="center"/>
    </xf>
    <xf numFmtId="0" fontId="14" fillId="0" borderId="0" xfId="0" applyFont="1" applyFill="1"/>
    <xf numFmtId="0" fontId="13" fillId="0" borderId="0" xfId="0" applyFont="1" applyAlignment="1">
      <alignment horizontal="justify"/>
    </xf>
    <xf numFmtId="0" fontId="26" fillId="0" borderId="0" xfId="0" applyFont="1"/>
    <xf numFmtId="0" fontId="27" fillId="0" borderId="0" xfId="0" applyFont="1" applyAlignment="1"/>
    <xf numFmtId="0" fontId="27" fillId="4" borderId="2" xfId="0" applyFont="1" applyFill="1" applyBorder="1" applyAlignment="1">
      <alignment wrapText="1"/>
    </xf>
    <xf numFmtId="0" fontId="27" fillId="4" borderId="3" xfId="0" applyFont="1" applyFill="1" applyBorder="1" applyAlignment="1">
      <alignment wrapText="1"/>
    </xf>
    <xf numFmtId="0" fontId="27" fillId="0" borderId="3" xfId="0" applyFont="1" applyFill="1" applyBorder="1" applyAlignment="1">
      <alignment wrapText="1"/>
    </xf>
    <xf numFmtId="0" fontId="29" fillId="5" borderId="4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wrapText="1"/>
    </xf>
    <xf numFmtId="0" fontId="29" fillId="5" borderId="2" xfId="0" applyFont="1" applyFill="1" applyBorder="1" applyAlignment="1">
      <alignment horizontal="center" vertical="center" wrapText="1"/>
    </xf>
    <xf numFmtId="0" fontId="29" fillId="0" borderId="3" xfId="0" applyFont="1" applyBorder="1"/>
    <xf numFmtId="0" fontId="29" fillId="5" borderId="5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30" fillId="0" borderId="0" xfId="0" applyFont="1" applyFill="1"/>
    <xf numFmtId="3" fontId="18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Alignment="1">
      <alignment wrapText="1"/>
    </xf>
    <xf numFmtId="0" fontId="18" fillId="0" borderId="0" xfId="0" applyFont="1" applyFill="1" applyAlignment="1">
      <alignment horizontal="right" vertical="center" wrapText="1"/>
    </xf>
    <xf numFmtId="0" fontId="2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/>
    </xf>
    <xf numFmtId="0" fontId="8" fillId="0" borderId="0" xfId="0" applyFont="1" applyFill="1"/>
    <xf numFmtId="0" fontId="16" fillId="0" borderId="0" xfId="0" applyFont="1" applyFill="1" applyBorder="1" applyAlignment="1">
      <alignment vertical="top" wrapText="1"/>
    </xf>
    <xf numFmtId="0" fontId="27" fillId="4" borderId="7" xfId="0" applyFont="1" applyFill="1" applyBorder="1" applyAlignment="1">
      <alignment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textRotation="90" wrapText="1"/>
    </xf>
    <xf numFmtId="0" fontId="4" fillId="0" borderId="0" xfId="0" applyFont="1" applyFill="1" applyBorder="1" applyAlignment="1">
      <alignment vertical="center" textRotation="90" wrapText="1"/>
    </xf>
    <xf numFmtId="0" fontId="9" fillId="0" borderId="0" xfId="0" applyFont="1" applyFill="1" applyBorder="1"/>
    <xf numFmtId="0" fontId="6" fillId="0" borderId="0" xfId="0" applyFont="1" applyFill="1" applyBorder="1"/>
    <xf numFmtId="0" fontId="10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 indent="1"/>
    </xf>
    <xf numFmtId="0" fontId="10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wrapText="1" indent="1"/>
    </xf>
    <xf numFmtId="0" fontId="6" fillId="0" borderId="0" xfId="0" applyFont="1" applyFill="1" applyBorder="1" applyAlignment="1">
      <alignment horizontal="center" vertical="top" wrapText="1"/>
    </xf>
    <xf numFmtId="0" fontId="29" fillId="0" borderId="8" xfId="0" applyFont="1" applyBorder="1"/>
    <xf numFmtId="0" fontId="32" fillId="0" borderId="9" xfId="0" applyFont="1" applyBorder="1" applyAlignment="1">
      <alignment vertical="top" wrapText="1"/>
    </xf>
    <xf numFmtId="0" fontId="28" fillId="0" borderId="5" xfId="0" applyFont="1" applyBorder="1" applyAlignment="1">
      <alignment horizontal="center" vertical="top" wrapText="1"/>
    </xf>
    <xf numFmtId="0" fontId="32" fillId="0" borderId="5" xfId="0" applyFont="1" applyBorder="1" applyAlignment="1">
      <alignment vertical="top" wrapText="1"/>
    </xf>
    <xf numFmtId="0" fontId="32" fillId="0" borderId="10" xfId="0" applyFont="1" applyBorder="1" applyAlignment="1">
      <alignment vertical="top" wrapText="1"/>
    </xf>
    <xf numFmtId="0" fontId="32" fillId="0" borderId="11" xfId="0" applyFont="1" applyBorder="1" applyAlignment="1">
      <alignment vertical="top" wrapText="1"/>
    </xf>
    <xf numFmtId="0" fontId="33" fillId="0" borderId="5" xfId="0" applyFont="1" applyBorder="1" applyAlignment="1">
      <alignment horizontal="left" vertical="top" wrapText="1" indent="2"/>
    </xf>
    <xf numFmtId="0" fontId="33" fillId="0" borderId="9" xfId="0" applyFont="1" applyBorder="1" applyAlignment="1">
      <alignment horizontal="left" vertical="top" wrapText="1" indent="2"/>
    </xf>
    <xf numFmtId="0" fontId="34" fillId="0" borderId="4" xfId="0" applyFont="1" applyBorder="1" applyAlignment="1">
      <alignment vertical="top" wrapText="1"/>
    </xf>
    <xf numFmtId="0" fontId="32" fillId="5" borderId="4" xfId="0" applyFont="1" applyFill="1" applyBorder="1" applyAlignment="1">
      <alignment horizontal="center" vertical="top" wrapText="1"/>
    </xf>
    <xf numFmtId="49" fontId="32" fillId="5" borderId="8" xfId="0" applyNumberFormat="1" applyFont="1" applyFill="1" applyBorder="1" applyAlignment="1">
      <alignment horizontal="center" vertical="top" wrapText="1"/>
    </xf>
    <xf numFmtId="0" fontId="32" fillId="5" borderId="2" xfId="0" applyFont="1" applyFill="1" applyBorder="1" applyAlignment="1">
      <alignment horizontal="center" vertical="center" wrapText="1"/>
    </xf>
    <xf numFmtId="0" fontId="32" fillId="5" borderId="5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0" fontId="32" fillId="5" borderId="8" xfId="0" applyFont="1" applyFill="1" applyBorder="1" applyAlignment="1">
      <alignment horizontal="center" vertical="top" wrapText="1"/>
    </xf>
    <xf numFmtId="0" fontId="33" fillId="0" borderId="12" xfId="0" applyFont="1" applyBorder="1" applyAlignment="1">
      <alignment horizontal="center" textRotation="90" wrapText="1"/>
    </xf>
    <xf numFmtId="0" fontId="33" fillId="0" borderId="13" xfId="0" applyFont="1" applyBorder="1" applyAlignment="1">
      <alignment vertical="top" wrapText="1"/>
    </xf>
    <xf numFmtId="0" fontId="33" fillId="0" borderId="13" xfId="0" applyFont="1" applyBorder="1" applyAlignment="1">
      <alignment horizontal="right" vertical="top" wrapText="1"/>
    </xf>
    <xf numFmtId="0" fontId="33" fillId="0" borderId="12" xfId="0" applyFont="1" applyBorder="1" applyAlignment="1">
      <alignment vertical="top" wrapText="1"/>
    </xf>
    <xf numFmtId="0" fontId="33" fillId="0" borderId="12" xfId="0" applyFont="1" applyBorder="1" applyAlignment="1">
      <alignment horizontal="right" vertical="top" wrapText="1"/>
    </xf>
    <xf numFmtId="0" fontId="33" fillId="0" borderId="14" xfId="0" applyFont="1" applyBorder="1" applyAlignment="1">
      <alignment vertical="top" wrapText="1"/>
    </xf>
    <xf numFmtId="0" fontId="33" fillId="0" borderId="15" xfId="0" applyFont="1" applyBorder="1" applyAlignment="1">
      <alignment vertical="top" wrapText="1"/>
    </xf>
    <xf numFmtId="0" fontId="35" fillId="0" borderId="8" xfId="0" applyFont="1" applyBorder="1" applyAlignment="1">
      <alignment vertical="top" wrapText="1"/>
    </xf>
    <xf numFmtId="0" fontId="35" fillId="0" borderId="8" xfId="0" applyFont="1" applyBorder="1" applyAlignment="1">
      <alignment horizontal="right" vertical="top" wrapText="1"/>
    </xf>
    <xf numFmtId="0" fontId="32" fillId="5" borderId="4" xfId="0" applyFont="1" applyFill="1" applyBorder="1" applyAlignment="1">
      <alignment horizontal="center" wrapText="1"/>
    </xf>
    <xf numFmtId="49" fontId="32" fillId="5" borderId="8" xfId="0" applyNumberFormat="1" applyFont="1" applyFill="1" applyBorder="1" applyAlignment="1">
      <alignment horizontal="center" wrapText="1"/>
    </xf>
    <xf numFmtId="0" fontId="32" fillId="5" borderId="12" xfId="0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vertical="top" wrapText="1"/>
    </xf>
    <xf numFmtId="0" fontId="33" fillId="0" borderId="5" xfId="0" applyFont="1" applyBorder="1" applyAlignment="1">
      <alignment vertical="top" wrapText="1"/>
    </xf>
    <xf numFmtId="0" fontId="33" fillId="0" borderId="3" xfId="0" applyFont="1" applyBorder="1" applyAlignment="1">
      <alignment vertical="top" wrapText="1"/>
    </xf>
    <xf numFmtId="0" fontId="33" fillId="0" borderId="3" xfId="0" applyFont="1" applyBorder="1" applyAlignment="1">
      <alignment horizontal="right" vertical="top" wrapText="1"/>
    </xf>
    <xf numFmtId="0" fontId="28" fillId="0" borderId="5" xfId="0" applyFont="1" applyBorder="1" applyAlignment="1">
      <alignment horizontal="left" vertical="top" wrapText="1" indent="2"/>
    </xf>
    <xf numFmtId="0" fontId="32" fillId="0" borderId="6" xfId="0" applyFont="1" applyBorder="1" applyAlignment="1">
      <alignment vertical="top" wrapText="1"/>
    </xf>
    <xf numFmtId="0" fontId="37" fillId="0" borderId="16" xfId="0" applyFont="1" applyBorder="1" applyAlignment="1">
      <alignment horizontal="left"/>
    </xf>
    <xf numFmtId="0" fontId="33" fillId="0" borderId="5" xfId="0" applyFont="1" applyFill="1" applyBorder="1" applyAlignment="1">
      <alignment horizontal="left" vertical="top" wrapText="1" indent="2"/>
    </xf>
    <xf numFmtId="0" fontId="29" fillId="0" borderId="17" xfId="0" applyFont="1" applyBorder="1" applyAlignment="1">
      <alignment horizontal="center"/>
    </xf>
    <xf numFmtId="0" fontId="33" fillId="0" borderId="12" xfId="0" applyFont="1" applyBorder="1" applyAlignment="1">
      <alignment horizontal="center" wrapText="1"/>
    </xf>
    <xf numFmtId="0" fontId="32" fillId="5" borderId="12" xfId="0" applyFont="1" applyFill="1" applyBorder="1" applyAlignment="1">
      <alignment horizontal="center" vertical="top" wrapText="1"/>
    </xf>
    <xf numFmtId="0" fontId="33" fillId="0" borderId="13" xfId="0" applyFont="1" applyFill="1" applyBorder="1" applyAlignment="1">
      <alignment vertical="top" wrapText="1"/>
    </xf>
    <xf numFmtId="0" fontId="33" fillId="0" borderId="9" xfId="0" applyFont="1" applyBorder="1" applyAlignment="1">
      <alignment horizontal="left" vertical="top" wrapText="1" indent="1"/>
    </xf>
    <xf numFmtId="0" fontId="34" fillId="0" borderId="4" xfId="0" applyFont="1" applyFill="1" applyBorder="1" applyAlignment="1">
      <alignment vertical="top" wrapText="1"/>
    </xf>
    <xf numFmtId="0" fontId="34" fillId="0" borderId="6" xfId="0" applyFont="1" applyFill="1" applyBorder="1" applyAlignment="1">
      <alignment vertical="top" wrapText="1"/>
    </xf>
    <xf numFmtId="0" fontId="35" fillId="0" borderId="3" xfId="0" applyFont="1" applyBorder="1" applyAlignment="1">
      <alignment vertical="top" wrapText="1"/>
    </xf>
    <xf numFmtId="0" fontId="35" fillId="0" borderId="3" xfId="0" applyFont="1" applyBorder="1" applyAlignment="1">
      <alignment horizontal="right" vertical="top" wrapText="1"/>
    </xf>
    <xf numFmtId="0" fontId="32" fillId="5" borderId="3" xfId="0" applyFont="1" applyFill="1" applyBorder="1" applyAlignment="1">
      <alignment horizontal="center" vertical="top" wrapText="1"/>
    </xf>
    <xf numFmtId="0" fontId="28" fillId="0" borderId="18" xfId="0" applyFont="1" applyBorder="1" applyAlignment="1">
      <alignment horizontal="center" wrapText="1"/>
    </xf>
    <xf numFmtId="0" fontId="28" fillId="0" borderId="19" xfId="0" applyFont="1" applyBorder="1" applyAlignment="1">
      <alignment horizontal="center" wrapText="1"/>
    </xf>
    <xf numFmtId="0" fontId="35" fillId="0" borderId="6" xfId="0" applyFont="1" applyBorder="1" applyAlignment="1">
      <alignment vertical="top" wrapText="1"/>
    </xf>
    <xf numFmtId="0" fontId="36" fillId="0" borderId="12" xfId="0" applyFont="1" applyBorder="1" applyAlignment="1">
      <alignment wrapText="1"/>
    </xf>
    <xf numFmtId="0" fontId="36" fillId="0" borderId="5" xfId="0" applyFont="1" applyBorder="1" applyAlignment="1">
      <alignment horizontal="left" vertical="top" wrapText="1" indent="2"/>
    </xf>
    <xf numFmtId="0" fontId="32" fillId="0" borderId="12" xfId="0" applyFont="1" applyBorder="1" applyAlignment="1">
      <alignment wrapText="1"/>
    </xf>
    <xf numFmtId="0" fontId="33" fillId="0" borderId="12" xfId="0" applyFont="1" applyBorder="1" applyAlignment="1">
      <alignment wrapText="1"/>
    </xf>
    <xf numFmtId="0" fontId="33" fillId="0" borderId="5" xfId="0" applyFont="1" applyBorder="1" applyAlignment="1">
      <alignment horizontal="left" vertical="top" wrapText="1" indent="4"/>
    </xf>
    <xf numFmtId="0" fontId="36" fillId="0" borderId="15" xfId="0" applyFont="1" applyBorder="1" applyAlignment="1">
      <alignment vertical="top" wrapText="1"/>
    </xf>
    <xf numFmtId="0" fontId="33" fillId="0" borderId="13" xfId="0" applyFont="1" applyBorder="1" applyAlignment="1">
      <alignment wrapText="1"/>
    </xf>
    <xf numFmtId="0" fontId="36" fillId="0" borderId="9" xfId="0" applyFont="1" applyBorder="1" applyAlignment="1">
      <alignment horizontal="left" vertical="top" wrapText="1" indent="2"/>
    </xf>
    <xf numFmtId="0" fontId="32" fillId="0" borderId="14" xfId="0" applyFont="1" applyBorder="1" applyAlignment="1">
      <alignment vertical="top" wrapText="1"/>
    </xf>
    <xf numFmtId="0" fontId="28" fillId="0" borderId="20" xfId="0" applyFont="1" applyBorder="1" applyAlignment="1">
      <alignment vertical="top" wrapText="1"/>
    </xf>
    <xf numFmtId="0" fontId="33" fillId="0" borderId="21" xfId="0" applyFont="1" applyBorder="1" applyAlignment="1">
      <alignment vertical="top" wrapText="1"/>
    </xf>
    <xf numFmtId="0" fontId="33" fillId="0" borderId="22" xfId="0" applyFont="1" applyBorder="1" applyAlignment="1">
      <alignment horizontal="left" vertical="top" wrapText="1" indent="2"/>
    </xf>
    <xf numFmtId="0" fontId="33" fillId="0" borderId="23" xfId="0" applyFont="1" applyBorder="1" applyAlignment="1">
      <alignment vertical="top" wrapText="1"/>
    </xf>
    <xf numFmtId="0" fontId="28" fillId="0" borderId="22" xfId="0" applyFont="1" applyBorder="1" applyAlignment="1">
      <alignment vertical="top" wrapText="1"/>
    </xf>
    <xf numFmtId="0" fontId="35" fillId="0" borderId="24" xfId="0" applyFont="1" applyBorder="1" applyAlignment="1">
      <alignment vertical="top" wrapText="1"/>
    </xf>
    <xf numFmtId="0" fontId="29" fillId="0" borderId="5" xfId="0" applyFont="1" applyBorder="1" applyAlignment="1">
      <alignment vertical="top" wrapText="1"/>
    </xf>
    <xf numFmtId="0" fontId="36" fillId="0" borderId="5" xfId="0" applyFont="1" applyBorder="1" applyAlignment="1">
      <alignment horizontal="left" vertical="top" wrapText="1" indent="1"/>
    </xf>
    <xf numFmtId="0" fontId="36" fillId="0" borderId="9" xfId="0" applyFont="1" applyBorder="1" applyAlignment="1">
      <alignment horizontal="left" vertical="top" wrapText="1" indent="1"/>
    </xf>
    <xf numFmtId="0" fontId="36" fillId="0" borderId="25" xfId="0" applyFont="1" applyBorder="1" applyAlignment="1">
      <alignment vertical="top" wrapText="1"/>
    </xf>
    <xf numFmtId="0" fontId="33" fillId="0" borderId="5" xfId="0" applyFont="1" applyBorder="1" applyAlignment="1">
      <alignment horizontal="left" vertical="top" wrapText="1" indent="1"/>
    </xf>
    <xf numFmtId="0" fontId="28" fillId="0" borderId="4" xfId="0" applyFont="1" applyBorder="1" applyAlignment="1">
      <alignment vertical="top" wrapText="1"/>
    </xf>
    <xf numFmtId="0" fontId="33" fillId="0" borderId="8" xfId="0" applyFont="1" applyBorder="1" applyAlignment="1">
      <alignment vertical="top" wrapText="1"/>
    </xf>
    <xf numFmtId="0" fontId="28" fillId="0" borderId="6" xfId="0" applyFont="1" applyBorder="1" applyAlignment="1">
      <alignment vertical="top" wrapText="1"/>
    </xf>
    <xf numFmtId="0" fontId="27" fillId="0" borderId="6" xfId="0" applyFont="1" applyBorder="1" applyAlignment="1">
      <alignment vertical="top" wrapText="1"/>
    </xf>
    <xf numFmtId="0" fontId="34" fillId="0" borderId="6" xfId="0" applyFont="1" applyBorder="1" applyAlignment="1">
      <alignment vertical="top" wrapText="1"/>
    </xf>
    <xf numFmtId="0" fontId="34" fillId="0" borderId="6" xfId="0" applyFont="1" applyBorder="1" applyAlignment="1">
      <alignment horizontal="justify" vertical="top" wrapText="1"/>
    </xf>
    <xf numFmtId="49" fontId="28" fillId="5" borderId="2" xfId="0" applyNumberFormat="1" applyFont="1" applyFill="1" applyBorder="1" applyAlignment="1">
      <alignment horizontal="center" vertical="top" wrapText="1"/>
    </xf>
    <xf numFmtId="49" fontId="32" fillId="5" borderId="12" xfId="0" applyNumberFormat="1" applyFont="1" applyFill="1" applyBorder="1" applyAlignment="1">
      <alignment horizontal="center" vertical="center" wrapText="1"/>
    </xf>
    <xf numFmtId="49" fontId="28" fillId="5" borderId="12" xfId="0" applyNumberFormat="1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vertical="top" wrapText="1"/>
    </xf>
    <xf numFmtId="0" fontId="36" fillId="0" borderId="0" xfId="0" applyFont="1" applyBorder="1" applyAlignment="1">
      <alignment vertical="top" wrapText="1"/>
    </xf>
    <xf numFmtId="0" fontId="29" fillId="0" borderId="12" xfId="0" applyFont="1" applyBorder="1" applyAlignment="1">
      <alignment vertical="top" wrapText="1"/>
    </xf>
    <xf numFmtId="0" fontId="29" fillId="0" borderId="13" xfId="0" applyFont="1" applyBorder="1" applyAlignment="1">
      <alignment vertical="top" wrapText="1"/>
    </xf>
    <xf numFmtId="0" fontId="33" fillId="0" borderId="0" xfId="0" applyFont="1" applyBorder="1" applyAlignment="1">
      <alignment vertical="top" wrapText="1"/>
    </xf>
    <xf numFmtId="0" fontId="38" fillId="0" borderId="0" xfId="0" applyFont="1"/>
    <xf numFmtId="0" fontId="27" fillId="4" borderId="4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center" vertical="top" wrapText="1"/>
    </xf>
    <xf numFmtId="0" fontId="29" fillId="0" borderId="12" xfId="0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center" wrapText="1"/>
    </xf>
    <xf numFmtId="49" fontId="29" fillId="5" borderId="8" xfId="0" applyNumberFormat="1" applyFont="1" applyFill="1" applyBorder="1" applyAlignment="1">
      <alignment horizontal="center" wrapText="1"/>
    </xf>
    <xf numFmtId="0" fontId="29" fillId="2" borderId="26" xfId="0" applyFont="1" applyFill="1" applyBorder="1" applyAlignment="1">
      <alignment wrapText="1"/>
    </xf>
    <xf numFmtId="0" fontId="29" fillId="5" borderId="27" xfId="0" applyFont="1" applyFill="1" applyBorder="1" applyAlignment="1">
      <alignment vertical="top" wrapText="1"/>
    </xf>
    <xf numFmtId="0" fontId="29" fillId="5" borderId="5" xfId="0" applyFont="1" applyFill="1" applyBorder="1" applyAlignment="1">
      <alignment horizontal="center" vertical="top" wrapText="1"/>
    </xf>
    <xf numFmtId="0" fontId="29" fillId="2" borderId="9" xfId="0" applyFont="1" applyFill="1" applyBorder="1" applyAlignment="1">
      <alignment wrapText="1"/>
    </xf>
    <xf numFmtId="0" fontId="29" fillId="5" borderId="13" xfId="0" applyFont="1" applyFill="1" applyBorder="1" applyAlignment="1">
      <alignment vertical="top" wrapText="1"/>
    </xf>
    <xf numFmtId="0" fontId="29" fillId="2" borderId="9" xfId="0" applyFont="1" applyFill="1" applyBorder="1" applyAlignment="1">
      <alignment horizontal="left" wrapText="1" indent="2"/>
    </xf>
    <xf numFmtId="0" fontId="29" fillId="2" borderId="9" xfId="0" applyFont="1" applyFill="1" applyBorder="1" applyAlignment="1">
      <alignment horizontal="left" vertical="top" wrapText="1" indent="2"/>
    </xf>
    <xf numFmtId="0" fontId="29" fillId="2" borderId="6" xfId="0" applyFont="1" applyFill="1" applyBorder="1" applyAlignment="1">
      <alignment horizontal="left" wrapText="1" indent="2"/>
    </xf>
    <xf numFmtId="0" fontId="29" fillId="5" borderId="3" xfId="0" applyFont="1" applyFill="1" applyBorder="1" applyAlignment="1">
      <alignment vertical="top" wrapText="1"/>
    </xf>
    <xf numFmtId="0" fontId="36" fillId="2" borderId="9" xfId="0" applyFont="1" applyFill="1" applyBorder="1" applyAlignment="1">
      <alignment horizontal="left" vertical="top" wrapText="1" indent="2"/>
    </xf>
    <xf numFmtId="0" fontId="36" fillId="5" borderId="13" xfId="0" applyFont="1" applyFill="1" applyBorder="1" applyAlignment="1">
      <alignment vertical="top" wrapText="1"/>
    </xf>
    <xf numFmtId="0" fontId="29" fillId="2" borderId="28" xfId="0" applyFont="1" applyFill="1" applyBorder="1" applyAlignment="1">
      <alignment wrapText="1"/>
    </xf>
    <xf numFmtId="0" fontId="36" fillId="2" borderId="28" xfId="0" applyFont="1" applyFill="1" applyBorder="1" applyAlignment="1">
      <alignment horizontal="left" vertical="top" wrapText="1" indent="2"/>
    </xf>
    <xf numFmtId="0" fontId="29" fillId="5" borderId="26" xfId="0" applyFont="1" applyFill="1" applyBorder="1" applyAlignment="1">
      <alignment vertical="top" wrapText="1"/>
    </xf>
    <xf numFmtId="0" fontId="36" fillId="5" borderId="9" xfId="0" applyFont="1" applyFill="1" applyBorder="1" applyAlignment="1">
      <alignment vertical="top" wrapText="1"/>
    </xf>
    <xf numFmtId="0" fontId="29" fillId="5" borderId="9" xfId="0" applyFont="1" applyFill="1" applyBorder="1" applyAlignment="1">
      <alignment vertical="top" wrapText="1"/>
    </xf>
    <xf numFmtId="0" fontId="29" fillId="5" borderId="6" xfId="0" applyFont="1" applyFill="1" applyBorder="1" applyAlignment="1">
      <alignment vertical="top" wrapText="1"/>
    </xf>
    <xf numFmtId="0" fontId="31" fillId="4" borderId="4" xfId="0" applyFont="1" applyFill="1" applyBorder="1" applyAlignment="1">
      <alignment horizontal="center" vertical="top" wrapText="1"/>
    </xf>
    <xf numFmtId="0" fontId="33" fillId="4" borderId="4" xfId="0" applyFont="1" applyFill="1" applyBorder="1" applyAlignment="1">
      <alignment horizontal="center" textRotation="90" wrapText="1"/>
    </xf>
    <xf numFmtId="0" fontId="33" fillId="4" borderId="2" xfId="0" applyFont="1" applyFill="1" applyBorder="1" applyAlignment="1">
      <alignment horizontal="center" textRotation="90" wrapText="1"/>
    </xf>
    <xf numFmtId="0" fontId="33" fillId="4" borderId="8" xfId="0" applyFont="1" applyFill="1" applyBorder="1" applyAlignment="1">
      <alignment horizontal="center" textRotation="90" wrapText="1"/>
    </xf>
    <xf numFmtId="0" fontId="28" fillId="4" borderId="2" xfId="0" applyFont="1" applyFill="1" applyBorder="1" applyAlignment="1">
      <alignment vertical="top" wrapText="1"/>
    </xf>
    <xf numFmtId="0" fontId="36" fillId="4" borderId="8" xfId="0" applyFont="1" applyFill="1" applyBorder="1" applyAlignment="1">
      <alignment horizontal="center" textRotation="90" wrapText="1"/>
    </xf>
    <xf numFmtId="0" fontId="36" fillId="4" borderId="4" xfId="0" applyFont="1" applyFill="1" applyBorder="1" applyAlignment="1">
      <alignment horizontal="center" textRotation="90" wrapText="1"/>
    </xf>
    <xf numFmtId="0" fontId="37" fillId="2" borderId="18" xfId="0" applyFont="1" applyFill="1" applyBorder="1" applyAlignment="1">
      <alignment wrapText="1"/>
    </xf>
    <xf numFmtId="0" fontId="29" fillId="5" borderId="29" xfId="0" applyFont="1" applyFill="1" applyBorder="1" applyAlignment="1">
      <alignment horizontal="center" vertical="top" wrapText="1"/>
    </xf>
    <xf numFmtId="0" fontId="29" fillId="5" borderId="0" xfId="0" applyFont="1" applyFill="1" applyBorder="1" applyAlignment="1">
      <alignment horizontal="center" vertical="top" wrapText="1"/>
    </xf>
    <xf numFmtId="0" fontId="29" fillId="5" borderId="1" xfId="0" applyFont="1" applyFill="1" applyBorder="1" applyAlignment="1">
      <alignment horizontal="center" vertical="top" wrapText="1"/>
    </xf>
    <xf numFmtId="0" fontId="29" fillId="5" borderId="30" xfId="0" applyFont="1" applyFill="1" applyBorder="1" applyAlignment="1">
      <alignment horizontal="center" vertical="top" wrapText="1"/>
    </xf>
    <xf numFmtId="0" fontId="38" fillId="4" borderId="4" xfId="0" applyFont="1" applyFill="1" applyBorder="1" applyAlignment="1">
      <alignment horizontal="center" vertical="top" wrapText="1"/>
    </xf>
    <xf numFmtId="0" fontId="27" fillId="0" borderId="0" xfId="0" applyFont="1"/>
    <xf numFmtId="0" fontId="29" fillId="0" borderId="0" xfId="0" applyFont="1"/>
    <xf numFmtId="0" fontId="27" fillId="4" borderId="4" xfId="0" applyFont="1" applyFill="1" applyBorder="1" applyAlignment="1">
      <alignment wrapText="1"/>
    </xf>
    <xf numFmtId="0" fontId="27" fillId="0" borderId="4" xfId="0" applyFont="1" applyFill="1" applyBorder="1" applyAlignment="1">
      <alignment wrapText="1"/>
    </xf>
    <xf numFmtId="0" fontId="29" fillId="5" borderId="8" xfId="0" applyFont="1" applyFill="1" applyBorder="1" applyAlignment="1">
      <alignment horizontal="center" wrapText="1"/>
    </xf>
    <xf numFmtId="49" fontId="29" fillId="5" borderId="3" xfId="0" applyNumberFormat="1" applyFont="1" applyFill="1" applyBorder="1" applyAlignment="1">
      <alignment horizontal="center" wrapText="1"/>
    </xf>
    <xf numFmtId="0" fontId="37" fillId="2" borderId="6" xfId="0" applyFont="1" applyFill="1" applyBorder="1" applyAlignment="1">
      <alignment wrapText="1"/>
    </xf>
    <xf numFmtId="0" fontId="27" fillId="0" borderId="4" xfId="0" applyFont="1" applyFill="1" applyBorder="1" applyAlignment="1">
      <alignment horizontal="justify" vertical="top" wrapText="1"/>
    </xf>
    <xf numFmtId="0" fontId="29" fillId="0" borderId="8" xfId="0" applyFont="1" applyFill="1" applyBorder="1" applyAlignment="1">
      <alignment horizontal="justify" vertical="top" wrapText="1"/>
    </xf>
    <xf numFmtId="0" fontId="29" fillId="0" borderId="8" xfId="0" applyFont="1" applyFill="1" applyBorder="1" applyAlignment="1">
      <alignment horizontal="center" vertical="center" wrapText="1"/>
    </xf>
    <xf numFmtId="0" fontId="29" fillId="5" borderId="31" xfId="0" applyFont="1" applyFill="1" applyBorder="1" applyAlignment="1">
      <alignment horizontal="center" vertical="center" wrapText="1"/>
    </xf>
    <xf numFmtId="49" fontId="29" fillId="5" borderId="4" xfId="0" applyNumberFormat="1" applyFont="1" applyFill="1" applyBorder="1" applyAlignment="1">
      <alignment horizontal="center" vertical="center" wrapText="1"/>
    </xf>
    <xf numFmtId="49" fontId="29" fillId="5" borderId="8" xfId="0" applyNumberFormat="1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justify" vertical="top" wrapText="1"/>
    </xf>
    <xf numFmtId="0" fontId="29" fillId="0" borderId="13" xfId="0" applyFont="1" applyBorder="1" applyAlignment="1">
      <alignment horizontal="justify" vertical="top" wrapText="1"/>
    </xf>
    <xf numFmtId="0" fontId="29" fillId="2" borderId="13" xfId="0" applyFont="1" applyFill="1" applyBorder="1" applyAlignment="1">
      <alignment horizontal="justify" vertical="top" wrapText="1"/>
    </xf>
    <xf numFmtId="0" fontId="29" fillId="0" borderId="3" xfId="0" applyFont="1" applyBorder="1" applyAlignment="1">
      <alignment horizontal="justify" vertical="top" wrapText="1"/>
    </xf>
    <xf numFmtId="0" fontId="29" fillId="0" borderId="6" xfId="0" applyFont="1" applyBorder="1" applyAlignment="1">
      <alignment vertical="top" wrapText="1"/>
    </xf>
    <xf numFmtId="0" fontId="29" fillId="2" borderId="3" xfId="0" applyFont="1" applyFill="1" applyBorder="1" applyAlignment="1">
      <alignment horizontal="justify" vertical="top" wrapText="1"/>
    </xf>
    <xf numFmtId="0" fontId="29" fillId="0" borderId="6" xfId="0" applyFont="1" applyBorder="1" applyAlignment="1">
      <alignment horizontal="justify" vertical="top" wrapText="1"/>
    </xf>
    <xf numFmtId="0" fontId="29" fillId="5" borderId="4" xfId="0" applyFont="1" applyFill="1" applyBorder="1" applyAlignment="1">
      <alignment horizontal="justify" vertical="top"/>
    </xf>
    <xf numFmtId="0" fontId="29" fillId="5" borderId="4" xfId="0" applyFont="1" applyFill="1" applyBorder="1"/>
    <xf numFmtId="0" fontId="29" fillId="5" borderId="30" xfId="0" applyFont="1" applyFill="1" applyBorder="1"/>
    <xf numFmtId="0" fontId="29" fillId="0" borderId="30" xfId="0" applyFont="1" applyBorder="1"/>
    <xf numFmtId="0" fontId="27" fillId="5" borderId="3" xfId="0" applyFont="1" applyFill="1" applyBorder="1" applyAlignment="1">
      <alignment horizontal="justify" vertical="top" wrapText="1"/>
    </xf>
    <xf numFmtId="0" fontId="29" fillId="5" borderId="4" xfId="0" applyFont="1" applyFill="1" applyBorder="1" applyAlignment="1">
      <alignment horizontal="center" vertical="top" wrapText="1"/>
    </xf>
    <xf numFmtId="0" fontId="27" fillId="0" borderId="3" xfId="0" applyFont="1" applyBorder="1" applyAlignment="1">
      <alignment horizontal="justify" vertical="top" wrapText="1"/>
    </xf>
    <xf numFmtId="0" fontId="38" fillId="0" borderId="0" xfId="0" applyFont="1" applyAlignment="1">
      <alignment horizontal="left"/>
    </xf>
    <xf numFmtId="0" fontId="36" fillId="4" borderId="31" xfId="0" applyFont="1" applyFill="1" applyBorder="1" applyAlignment="1">
      <alignment horizontal="center" vertical="center" textRotation="90" wrapText="1"/>
    </xf>
    <xf numFmtId="0" fontId="37" fillId="5" borderId="6" xfId="0" applyFont="1" applyFill="1" applyBorder="1" applyAlignment="1">
      <alignment horizontal="justify" vertical="top"/>
    </xf>
    <xf numFmtId="0" fontId="27" fillId="4" borderId="2" xfId="0" applyFont="1" applyFill="1" applyBorder="1" applyAlignment="1">
      <alignment vertical="top" wrapText="1"/>
    </xf>
    <xf numFmtId="0" fontId="27" fillId="4" borderId="6" xfId="0" applyFont="1" applyFill="1" applyBorder="1" applyAlignment="1">
      <alignment vertical="top" wrapText="1"/>
    </xf>
    <xf numFmtId="0" fontId="29" fillId="5" borderId="19" xfId="0" applyFont="1" applyFill="1" applyBorder="1" applyAlignment="1">
      <alignment horizontal="center" vertical="top" wrapText="1"/>
    </xf>
    <xf numFmtId="49" fontId="29" fillId="5" borderId="31" xfId="0" applyNumberFormat="1" applyFont="1" applyFill="1" applyBorder="1" applyAlignment="1">
      <alignment horizontal="center" vertical="top" wrapText="1"/>
    </xf>
    <xf numFmtId="49" fontId="29" fillId="5" borderId="4" xfId="0" applyNumberFormat="1" applyFont="1" applyFill="1" applyBorder="1" applyAlignment="1">
      <alignment horizontal="center" vertical="top" wrapText="1"/>
    </xf>
    <xf numFmtId="49" fontId="29" fillId="5" borderId="8" xfId="0" applyNumberFormat="1" applyFont="1" applyFill="1" applyBorder="1" applyAlignment="1">
      <alignment horizontal="center" vertical="top" wrapText="1"/>
    </xf>
    <xf numFmtId="0" fontId="29" fillId="5" borderId="3" xfId="0" applyFont="1" applyFill="1" applyBorder="1" applyAlignment="1">
      <alignment horizontal="center" vertical="center" wrapText="1"/>
    </xf>
    <xf numFmtId="0" fontId="36" fillId="4" borderId="32" xfId="0" applyFont="1" applyFill="1" applyBorder="1" applyAlignment="1">
      <alignment vertical="top" textRotation="90" wrapText="1"/>
    </xf>
    <xf numFmtId="0" fontId="36" fillId="4" borderId="4" xfId="0" applyFont="1" applyFill="1" applyBorder="1" applyAlignment="1">
      <alignment horizontal="center" vertical="top" wrapText="1"/>
    </xf>
    <xf numFmtId="0" fontId="36" fillId="4" borderId="8" xfId="0" applyFont="1" applyFill="1" applyBorder="1" applyAlignment="1">
      <alignment horizontal="center" vertical="top" wrapText="1"/>
    </xf>
    <xf numFmtId="0" fontId="29" fillId="4" borderId="2" xfId="0" applyFont="1" applyFill="1" applyBorder="1" applyAlignment="1">
      <alignment vertical="top" wrapText="1"/>
    </xf>
    <xf numFmtId="0" fontId="27" fillId="0" borderId="31" xfId="0" applyFont="1" applyFill="1" applyBorder="1" applyAlignment="1">
      <alignment horizontal="center" wrapText="1"/>
    </xf>
    <xf numFmtId="0" fontId="29" fillId="0" borderId="8" xfId="0" applyFont="1" applyFill="1" applyBorder="1"/>
    <xf numFmtId="0" fontId="29" fillId="5" borderId="8" xfId="0" applyFont="1" applyFill="1" applyBorder="1" applyAlignment="1">
      <alignment horizontal="center"/>
    </xf>
    <xf numFmtId="0" fontId="29" fillId="0" borderId="9" xfId="0" applyFont="1" applyBorder="1" applyAlignment="1">
      <alignment wrapText="1"/>
    </xf>
    <xf numFmtId="0" fontId="29" fillId="5" borderId="2" xfId="0" applyFont="1" applyFill="1" applyBorder="1" applyAlignment="1">
      <alignment horizontal="center" vertical="top" wrapText="1"/>
    </xf>
    <xf numFmtId="0" fontId="29" fillId="0" borderId="9" xfId="0" applyFont="1" applyBorder="1" applyAlignment="1">
      <alignment horizontal="left" wrapText="1" indent="2"/>
    </xf>
    <xf numFmtId="0" fontId="29" fillId="0" borderId="6" xfId="0" applyFont="1" applyBorder="1" applyAlignment="1">
      <alignment horizontal="left" wrapText="1" indent="2"/>
    </xf>
    <xf numFmtId="0" fontId="29" fillId="0" borderId="3" xfId="0" applyFont="1" applyBorder="1" applyAlignment="1">
      <alignment vertical="top" wrapText="1"/>
    </xf>
    <xf numFmtId="0" fontId="29" fillId="5" borderId="6" xfId="0" applyFont="1" applyFill="1" applyBorder="1" applyAlignment="1">
      <alignment horizontal="center" vertical="top" wrapText="1"/>
    </xf>
    <xf numFmtId="0" fontId="29" fillId="0" borderId="12" xfId="0" applyFont="1" applyBorder="1" applyAlignment="1">
      <alignment horizontal="right" vertical="top" wrapText="1"/>
    </xf>
    <xf numFmtId="0" fontId="38" fillId="4" borderId="7" xfId="0" applyFont="1" applyFill="1" applyBorder="1" applyAlignment="1">
      <alignment horizontal="center" vertical="top" wrapText="1"/>
    </xf>
    <xf numFmtId="0" fontId="29" fillId="5" borderId="19" xfId="0" applyFont="1" applyFill="1" applyBorder="1"/>
    <xf numFmtId="0" fontId="27" fillId="4" borderId="4" xfId="0" applyFont="1" applyFill="1" applyBorder="1" applyAlignment="1">
      <alignment vertical="top" wrapText="1"/>
    </xf>
    <xf numFmtId="0" fontId="29" fillId="5" borderId="3" xfId="0" applyFont="1" applyFill="1" applyBorder="1" applyAlignment="1">
      <alignment horizontal="center" wrapText="1"/>
    </xf>
    <xf numFmtId="0" fontId="29" fillId="5" borderId="2" xfId="0" applyFont="1" applyFill="1" applyBorder="1" applyAlignment="1">
      <alignment horizontal="center" wrapText="1"/>
    </xf>
    <xf numFmtId="1" fontId="29" fillId="5" borderId="5" xfId="0" applyNumberFormat="1" applyFont="1" applyFill="1" applyBorder="1" applyAlignment="1">
      <alignment horizontal="center" wrapText="1"/>
    </xf>
    <xf numFmtId="0" fontId="29" fillId="0" borderId="0" xfId="0" applyFont="1" applyBorder="1" applyAlignment="1">
      <alignment wrapText="1"/>
    </xf>
    <xf numFmtId="0" fontId="27" fillId="4" borderId="18" xfId="0" applyFont="1" applyFill="1" applyBorder="1" applyAlignment="1">
      <alignment wrapText="1"/>
    </xf>
    <xf numFmtId="0" fontId="29" fillId="4" borderId="18" xfId="0" applyFont="1" applyFill="1" applyBorder="1" applyAlignment="1">
      <alignment horizontal="center" wrapText="1"/>
    </xf>
    <xf numFmtId="0" fontId="29" fillId="4" borderId="6" xfId="0" applyFont="1" applyFill="1" applyBorder="1" applyAlignment="1">
      <alignment horizontal="center" wrapText="1"/>
    </xf>
    <xf numFmtId="0" fontId="29" fillId="0" borderId="3" xfId="0" applyFont="1" applyFill="1" applyBorder="1" applyAlignment="1">
      <alignment horizontal="center" wrapText="1"/>
    </xf>
    <xf numFmtId="49" fontId="29" fillId="0" borderId="12" xfId="0" applyNumberFormat="1" applyFont="1" applyFill="1" applyBorder="1" applyAlignment="1">
      <alignment horizontal="center" vertical="top" wrapText="1"/>
    </xf>
    <xf numFmtId="0" fontId="29" fillId="5" borderId="4" xfId="0" applyFont="1" applyFill="1" applyBorder="1" applyAlignment="1">
      <alignment vertical="top" wrapText="1"/>
    </xf>
    <xf numFmtId="0" fontId="36" fillId="0" borderId="5" xfId="0" applyFont="1" applyBorder="1" applyAlignment="1">
      <alignment vertical="top" textRotation="90" wrapText="1"/>
    </xf>
    <xf numFmtId="0" fontId="36" fillId="4" borderId="2" xfId="0" applyFont="1" applyFill="1" applyBorder="1" applyAlignment="1">
      <alignment horizontal="center" vertical="center" textRotation="90" wrapText="1"/>
    </xf>
    <xf numFmtId="49" fontId="29" fillId="5" borderId="5" xfId="0" applyNumberFormat="1" applyFont="1" applyFill="1" applyBorder="1" applyAlignment="1">
      <alignment horizontal="center" vertical="top" wrapText="1"/>
    </xf>
    <xf numFmtId="0" fontId="36" fillId="0" borderId="12" xfId="0" applyFont="1" applyBorder="1" applyAlignment="1">
      <alignment horizontal="center" vertical="top" wrapText="1"/>
    </xf>
    <xf numFmtId="0" fontId="39" fillId="4" borderId="2" xfId="0" applyFont="1" applyFill="1" applyBorder="1" applyAlignment="1">
      <alignment horizontal="center" textRotation="90" wrapText="1"/>
    </xf>
    <xf numFmtId="0" fontId="29" fillId="0" borderId="0" xfId="0" applyFont="1" applyBorder="1" applyAlignment="1">
      <alignment horizontal="left" vertical="top" wrapText="1" indent="1"/>
    </xf>
    <xf numFmtId="0" fontId="29" fillId="5" borderId="8" xfId="0" applyFont="1" applyFill="1" applyBorder="1" applyAlignment="1">
      <alignment horizontal="center" vertical="top" wrapText="1"/>
    </xf>
    <xf numFmtId="0" fontId="29" fillId="5" borderId="5" xfId="0" applyFont="1" applyFill="1" applyBorder="1" applyAlignment="1">
      <alignment horizontal="center" wrapText="1"/>
    </xf>
    <xf numFmtId="0" fontId="36" fillId="4" borderId="8" xfId="0" applyFont="1" applyFill="1" applyBorder="1" applyAlignment="1">
      <alignment horizontal="center" vertical="center" wrapText="1"/>
    </xf>
    <xf numFmtId="0" fontId="29" fillId="0" borderId="29" xfId="0" applyFont="1" applyBorder="1" applyAlignment="1">
      <alignment wrapText="1"/>
    </xf>
    <xf numFmtId="0" fontId="27" fillId="4" borderId="6" xfId="0" applyFont="1" applyFill="1" applyBorder="1" applyAlignment="1">
      <alignment wrapText="1"/>
    </xf>
    <xf numFmtId="0" fontId="29" fillId="4" borderId="3" xfId="0" applyFont="1" applyFill="1" applyBorder="1" applyAlignment="1">
      <alignment horizontal="center" wrapText="1"/>
    </xf>
    <xf numFmtId="0" fontId="29" fillId="4" borderId="4" xfId="0" applyFont="1" applyFill="1" applyBorder="1" applyAlignment="1">
      <alignment horizontal="center" wrapText="1"/>
    </xf>
    <xf numFmtId="0" fontId="29" fillId="4" borderId="8" xfId="0" applyFont="1" applyFill="1" applyBorder="1" applyAlignment="1">
      <alignment horizontal="center" wrapText="1"/>
    </xf>
    <xf numFmtId="0" fontId="29" fillId="0" borderId="8" xfId="0" applyFont="1" applyFill="1" applyBorder="1" applyAlignment="1">
      <alignment horizontal="center" wrapText="1"/>
    </xf>
    <xf numFmtId="49" fontId="29" fillId="5" borderId="31" xfId="0" applyNumberFormat="1" applyFont="1" applyFill="1" applyBorder="1" applyAlignment="1">
      <alignment horizontal="center" wrapText="1"/>
    </xf>
    <xf numFmtId="49" fontId="29" fillId="5" borderId="4" xfId="0" applyNumberFormat="1" applyFont="1" applyFill="1" applyBorder="1" applyAlignment="1">
      <alignment horizontal="center" wrapText="1"/>
    </xf>
    <xf numFmtId="0" fontId="29" fillId="5" borderId="31" xfId="0" applyFont="1" applyFill="1" applyBorder="1" applyAlignment="1">
      <alignment horizontal="center" vertical="top" wrapText="1"/>
    </xf>
    <xf numFmtId="0" fontId="38" fillId="4" borderId="2" xfId="0" applyFont="1" applyFill="1" applyBorder="1" applyAlignment="1">
      <alignment horizontal="center" vertical="top" wrapText="1"/>
    </xf>
    <xf numFmtId="0" fontId="36" fillId="4" borderId="2" xfId="0" applyFont="1" applyFill="1" applyBorder="1" applyAlignment="1">
      <alignment vertical="top" wrapText="1"/>
    </xf>
    <xf numFmtId="0" fontId="36" fillId="4" borderId="3" xfId="0" applyFont="1" applyFill="1" applyBorder="1" applyAlignment="1">
      <alignment horizontal="center" wrapText="1"/>
    </xf>
    <xf numFmtId="0" fontId="36" fillId="4" borderId="8" xfId="0" applyFont="1" applyFill="1" applyBorder="1" applyAlignment="1">
      <alignment horizontal="center" wrapText="1"/>
    </xf>
    <xf numFmtId="0" fontId="36" fillId="4" borderId="2" xfId="0" applyFont="1" applyFill="1" applyBorder="1" applyAlignment="1">
      <alignment horizontal="center" textRotation="90" wrapText="1"/>
    </xf>
    <xf numFmtId="0" fontId="36" fillId="4" borderId="31" xfId="0" applyFont="1" applyFill="1" applyBorder="1" applyAlignment="1">
      <alignment horizontal="center" textRotation="90" wrapText="1"/>
    </xf>
    <xf numFmtId="0" fontId="36" fillId="4" borderId="4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wrapText="1"/>
    </xf>
    <xf numFmtId="0" fontId="27" fillId="0" borderId="4" xfId="0" applyFont="1" applyFill="1" applyBorder="1" applyAlignment="1">
      <alignment horizontal="center" wrapText="1"/>
    </xf>
    <xf numFmtId="0" fontId="36" fillId="2" borderId="9" xfId="0" applyFont="1" applyFill="1" applyBorder="1" applyAlignment="1">
      <alignment horizontal="left" vertical="top" wrapText="1" indent="1"/>
    </xf>
    <xf numFmtId="0" fontId="27" fillId="0" borderId="4" xfId="0" applyFont="1" applyFill="1" applyBorder="1" applyAlignment="1">
      <alignment horizontal="center"/>
    </xf>
    <xf numFmtId="0" fontId="27" fillId="0" borderId="3" xfId="0" applyFont="1" applyFill="1" applyBorder="1" applyAlignment="1"/>
    <xf numFmtId="0" fontId="29" fillId="5" borderId="3" xfId="0" applyFont="1" applyFill="1" applyBorder="1" applyAlignment="1">
      <alignment horizontal="center"/>
    </xf>
    <xf numFmtId="49" fontId="29" fillId="5" borderId="3" xfId="0" applyNumberFormat="1" applyFont="1" applyFill="1" applyBorder="1" applyAlignment="1">
      <alignment horizontal="center" vertical="top" wrapText="1"/>
    </xf>
    <xf numFmtId="0" fontId="29" fillId="0" borderId="6" xfId="0" applyFont="1" applyBorder="1"/>
    <xf numFmtId="0" fontId="29" fillId="5" borderId="3" xfId="0" applyFont="1" applyFill="1" applyBorder="1"/>
    <xf numFmtId="0" fontId="29" fillId="5" borderId="2" xfId="0" applyFont="1" applyFill="1" applyBorder="1" applyAlignment="1">
      <alignment horizontal="center"/>
    </xf>
    <xf numFmtId="0" fontId="29" fillId="5" borderId="5" xfId="0" applyFont="1" applyFill="1" applyBorder="1" applyAlignment="1">
      <alignment horizontal="center"/>
    </xf>
    <xf numFmtId="0" fontId="29" fillId="5" borderId="6" xfId="0" applyFont="1" applyFill="1" applyBorder="1" applyAlignment="1">
      <alignment horizontal="center"/>
    </xf>
    <xf numFmtId="0" fontId="27" fillId="0" borderId="3" xfId="0" applyFont="1" applyBorder="1" applyAlignment="1">
      <alignment horizontal="center" vertical="top" wrapText="1"/>
    </xf>
    <xf numFmtId="0" fontId="38" fillId="4" borderId="31" xfId="0" applyFont="1" applyFill="1" applyBorder="1" applyAlignment="1">
      <alignment horizontal="center" vertical="top" wrapText="1"/>
    </xf>
    <xf numFmtId="0" fontId="36" fillId="4" borderId="4" xfId="0" applyFont="1" applyFill="1" applyBorder="1" applyAlignment="1">
      <alignment textRotation="90"/>
    </xf>
    <xf numFmtId="0" fontId="36" fillId="4" borderId="4" xfId="0" applyFont="1" applyFill="1" applyBorder="1" applyAlignment="1">
      <alignment horizontal="center" textRotation="90"/>
    </xf>
    <xf numFmtId="0" fontId="27" fillId="0" borderId="3" xfId="0" applyFont="1" applyFill="1" applyBorder="1"/>
    <xf numFmtId="0" fontId="37" fillId="0" borderId="6" xfId="0" applyFont="1" applyFill="1" applyBorder="1"/>
    <xf numFmtId="0" fontId="29" fillId="4" borderId="4" xfId="0" applyFont="1" applyFill="1" applyBorder="1" applyAlignment="1">
      <alignment horizontal="center" vertical="top" wrapText="1"/>
    </xf>
    <xf numFmtId="0" fontId="29" fillId="4" borderId="2" xfId="0" applyFont="1" applyFill="1" applyBorder="1" applyAlignment="1">
      <alignment horizontal="center" vertical="top" wrapText="1"/>
    </xf>
    <xf numFmtId="0" fontId="29" fillId="4" borderId="8" xfId="0" applyFont="1" applyFill="1" applyBorder="1" applyAlignment="1">
      <alignment horizontal="center" vertical="top" wrapText="1"/>
    </xf>
    <xf numFmtId="0" fontId="36" fillId="2" borderId="33" xfId="0" applyFont="1" applyFill="1" applyBorder="1" applyAlignment="1">
      <alignment horizontal="left" vertical="top" wrapText="1" indent="2"/>
    </xf>
    <xf numFmtId="0" fontId="29" fillId="5" borderId="0" xfId="0" applyFont="1" applyFill="1"/>
    <xf numFmtId="0" fontId="37" fillId="2" borderId="34" xfId="0" applyFont="1" applyFill="1" applyBorder="1" applyAlignment="1">
      <alignment wrapText="1"/>
    </xf>
    <xf numFmtId="0" fontId="29" fillId="0" borderId="1" xfId="0" applyFont="1" applyBorder="1"/>
    <xf numFmtId="0" fontId="29" fillId="4" borderId="4" xfId="0" applyFont="1" applyFill="1" applyBorder="1" applyAlignment="1">
      <alignment wrapText="1"/>
    </xf>
    <xf numFmtId="0" fontId="29" fillId="4" borderId="8" xfId="0" applyFont="1" applyFill="1" applyBorder="1" applyAlignment="1">
      <alignment horizontal="center" textRotation="90" wrapText="1"/>
    </xf>
    <xf numFmtId="0" fontId="29" fillId="4" borderId="30" xfId="0" applyFont="1" applyFill="1" applyBorder="1" applyAlignment="1">
      <alignment horizontal="center" wrapText="1"/>
    </xf>
    <xf numFmtId="0" fontId="29" fillId="0" borderId="6" xfId="0" applyFont="1" applyFill="1" applyBorder="1" applyAlignment="1">
      <alignment horizontal="center" wrapText="1"/>
    </xf>
    <xf numFmtId="0" fontId="29" fillId="5" borderId="19" xfId="0" applyFont="1" applyFill="1" applyBorder="1" applyAlignment="1">
      <alignment horizontal="center" wrapText="1"/>
    </xf>
    <xf numFmtId="49" fontId="29" fillId="5" borderId="31" xfId="0" applyNumberFormat="1" applyFont="1" applyFill="1" applyBorder="1" applyAlignment="1">
      <alignment horizontal="center" vertical="center" wrapText="1"/>
    </xf>
    <xf numFmtId="0" fontId="29" fillId="0" borderId="6" xfId="0" applyFont="1" applyBorder="1" applyAlignment="1">
      <alignment wrapText="1"/>
    </xf>
    <xf numFmtId="0" fontId="29" fillId="0" borderId="3" xfId="0" applyFont="1" applyBorder="1" applyAlignment="1">
      <alignment wrapText="1"/>
    </xf>
    <xf numFmtId="0" fontId="29" fillId="0" borderId="35" xfId="0" applyFont="1" applyBorder="1" applyAlignment="1">
      <alignment wrapText="1"/>
    </xf>
    <xf numFmtId="0" fontId="36" fillId="0" borderId="6" xfId="0" applyFont="1" applyBorder="1" applyAlignment="1">
      <alignment horizontal="left" wrapText="1" indent="2"/>
    </xf>
    <xf numFmtId="0" fontId="29" fillId="5" borderId="3" xfId="0" applyFont="1" applyFill="1" applyBorder="1" applyAlignment="1">
      <alignment wrapText="1"/>
    </xf>
    <xf numFmtId="0" fontId="29" fillId="0" borderId="4" xfId="0" applyFont="1" applyBorder="1" applyAlignment="1">
      <alignment wrapText="1"/>
    </xf>
    <xf numFmtId="0" fontId="29" fillId="0" borderId="8" xfId="0" applyFont="1" applyBorder="1" applyAlignment="1">
      <alignment wrapText="1"/>
    </xf>
    <xf numFmtId="0" fontId="29" fillId="0" borderId="36" xfId="0" applyFont="1" applyBorder="1" applyAlignment="1">
      <alignment wrapText="1"/>
    </xf>
    <xf numFmtId="0" fontId="29" fillId="5" borderId="6" xfId="0" applyFont="1" applyFill="1" applyBorder="1" applyAlignment="1">
      <alignment horizontal="center" wrapText="1"/>
    </xf>
    <xf numFmtId="0" fontId="37" fillId="5" borderId="6" xfId="0" applyFont="1" applyFill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29" fillId="0" borderId="18" xfId="0" applyFont="1" applyBorder="1"/>
    <xf numFmtId="0" fontId="29" fillId="0" borderId="19" xfId="0" applyFont="1" applyBorder="1"/>
    <xf numFmtId="0" fontId="27" fillId="0" borderId="2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39" fillId="5" borderId="4" xfId="0" applyFont="1" applyFill="1" applyBorder="1" applyAlignment="1">
      <alignment wrapText="1"/>
    </xf>
    <xf numFmtId="0" fontId="27" fillId="5" borderId="8" xfId="0" applyFont="1" applyFill="1" applyBorder="1" applyAlignment="1">
      <alignment wrapText="1"/>
    </xf>
    <xf numFmtId="0" fontId="27" fillId="5" borderId="8" xfId="0" applyFont="1" applyFill="1" applyBorder="1" applyAlignment="1">
      <alignment vertical="top" wrapText="1"/>
    </xf>
    <xf numFmtId="0" fontId="27" fillId="5" borderId="2" xfId="0" applyFont="1" applyFill="1" applyBorder="1" applyAlignment="1">
      <alignment vertical="top" wrapText="1"/>
    </xf>
    <xf numFmtId="0" fontId="27" fillId="5" borderId="8" xfId="0" applyFont="1" applyFill="1" applyBorder="1" applyAlignment="1">
      <alignment horizontal="center" vertical="top" wrapText="1"/>
    </xf>
    <xf numFmtId="0" fontId="29" fillId="2" borderId="6" xfId="0" applyFont="1" applyFill="1" applyBorder="1" applyAlignment="1">
      <alignment horizontal="left" vertical="top" wrapText="1" indent="1"/>
    </xf>
    <xf numFmtId="0" fontId="39" fillId="5" borderId="6" xfId="0" applyFont="1" applyFill="1" applyBorder="1" applyAlignment="1">
      <alignment vertical="top" wrapText="1"/>
    </xf>
    <xf numFmtId="0" fontId="39" fillId="5" borderId="3" xfId="0" applyFont="1" applyFill="1" applyBorder="1" applyAlignment="1">
      <alignment vertical="top" wrapText="1"/>
    </xf>
    <xf numFmtId="0" fontId="39" fillId="5" borderId="5" xfId="0" applyFont="1" applyFill="1" applyBorder="1" applyAlignment="1">
      <alignment vertical="top" wrapText="1"/>
    </xf>
    <xf numFmtId="0" fontId="39" fillId="5" borderId="12" xfId="0" applyFont="1" applyFill="1" applyBorder="1" applyAlignment="1">
      <alignment vertical="top" wrapText="1"/>
    </xf>
    <xf numFmtId="0" fontId="29" fillId="5" borderId="12" xfId="0" applyFont="1" applyFill="1" applyBorder="1" applyAlignment="1">
      <alignment horizontal="center" vertical="top" wrapText="1"/>
    </xf>
    <xf numFmtId="0" fontId="36" fillId="4" borderId="7" xfId="0" applyFont="1" applyFill="1" applyBorder="1" applyAlignment="1">
      <alignment horizontal="center" textRotation="90" wrapText="1"/>
    </xf>
    <xf numFmtId="0" fontId="37" fillId="5" borderId="5" xfId="0" applyFont="1" applyFill="1" applyBorder="1" applyAlignment="1">
      <alignment vertical="top" wrapText="1"/>
    </xf>
    <xf numFmtId="0" fontId="27" fillId="0" borderId="16" xfId="0" applyFont="1" applyFill="1" applyBorder="1" applyAlignment="1">
      <alignment vertical="top" wrapText="1"/>
    </xf>
    <xf numFmtId="0" fontId="29" fillId="0" borderId="17" xfId="0" applyFont="1" applyFill="1" applyBorder="1" applyAlignment="1">
      <alignment horizontal="right" vertical="center"/>
    </xf>
    <xf numFmtId="0" fontId="27" fillId="0" borderId="17" xfId="0" applyFont="1" applyFill="1" applyBorder="1" applyAlignment="1">
      <alignment vertical="top" wrapText="1"/>
    </xf>
    <xf numFmtId="0" fontId="29" fillId="5" borderId="3" xfId="0" applyFont="1" applyFill="1" applyBorder="1" applyAlignment="1">
      <alignment horizontal="center" vertical="top" wrapText="1"/>
    </xf>
    <xf numFmtId="0" fontId="40" fillId="5" borderId="6" xfId="0" applyFont="1" applyFill="1" applyBorder="1" applyAlignment="1">
      <alignment vertical="top" wrapText="1"/>
    </xf>
    <xf numFmtId="0" fontId="27" fillId="0" borderId="2" xfId="0" applyFont="1" applyFill="1" applyBorder="1" applyAlignment="1">
      <alignment vertical="top" wrapText="1"/>
    </xf>
    <xf numFmtId="0" fontId="27" fillId="0" borderId="32" xfId="0" applyFont="1" applyFill="1" applyBorder="1" applyAlignment="1">
      <alignment horizontal="center" vertical="top" wrapText="1"/>
    </xf>
    <xf numFmtId="49" fontId="29" fillId="5" borderId="2" xfId="0" applyNumberFormat="1" applyFont="1" applyFill="1" applyBorder="1" applyAlignment="1">
      <alignment horizontal="center" vertical="top" wrapText="1"/>
    </xf>
    <xf numFmtId="0" fontId="27" fillId="0" borderId="4" xfId="0" applyFont="1" applyBorder="1" applyAlignment="1">
      <alignment vertical="top" wrapText="1"/>
    </xf>
    <xf numFmtId="0" fontId="27" fillId="0" borderId="8" xfId="0" applyFont="1" applyBorder="1" applyAlignment="1">
      <alignment horizontal="center" vertical="top" wrapText="1"/>
    </xf>
    <xf numFmtId="0" fontId="27" fillId="0" borderId="3" xfId="0" applyFont="1" applyBorder="1" applyAlignment="1">
      <alignment vertical="top" wrapText="1"/>
    </xf>
    <xf numFmtId="0" fontId="27" fillId="5" borderId="4" xfId="0" applyFont="1" applyFill="1" applyBorder="1" applyAlignment="1">
      <alignment vertical="top" wrapText="1"/>
    </xf>
    <xf numFmtId="0" fontId="29" fillId="2" borderId="3" xfId="0" applyFont="1" applyFill="1" applyBorder="1" applyAlignment="1">
      <alignment vertical="top" wrapText="1"/>
    </xf>
    <xf numFmtId="0" fontId="29" fillId="0" borderId="19" xfId="0" applyFont="1" applyBorder="1" applyAlignment="1">
      <alignment vertical="top" wrapText="1"/>
    </xf>
    <xf numFmtId="0" fontId="29" fillId="0" borderId="6" xfId="0" applyFont="1" applyBorder="1" applyAlignment="1">
      <alignment horizontal="left" vertical="top" wrapText="1" indent="1"/>
    </xf>
    <xf numFmtId="0" fontId="29" fillId="5" borderId="4" xfId="0" applyFont="1" applyFill="1" applyBorder="1" applyAlignment="1">
      <alignment horizontal="center"/>
    </xf>
    <xf numFmtId="0" fontId="38" fillId="0" borderId="0" xfId="0" applyFont="1" applyAlignment="1"/>
    <xf numFmtId="0" fontId="27" fillId="0" borderId="2" xfId="0" applyFont="1" applyFill="1" applyBorder="1" applyAlignment="1">
      <alignment wrapText="1"/>
    </xf>
    <xf numFmtId="0" fontId="29" fillId="0" borderId="4" xfId="0" applyFont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29" fillId="0" borderId="3" xfId="0" applyFont="1" applyFill="1" applyBorder="1" applyAlignment="1">
      <alignment horizontal="center" vertical="top" wrapText="1"/>
    </xf>
    <xf numFmtId="0" fontId="29" fillId="2" borderId="3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vertical="top" wrapText="1"/>
    </xf>
    <xf numFmtId="0" fontId="29" fillId="2" borderId="6" xfId="0" applyFont="1" applyFill="1" applyBorder="1" applyAlignment="1">
      <alignment vertical="top" wrapText="1"/>
    </xf>
    <xf numFmtId="49" fontId="29" fillId="5" borderId="32" xfId="0" applyNumberFormat="1" applyFont="1" applyFill="1" applyBorder="1" applyAlignment="1">
      <alignment horizontal="center" wrapText="1"/>
    </xf>
    <xf numFmtId="0" fontId="29" fillId="4" borderId="8" xfId="0" applyFont="1" applyFill="1" applyBorder="1" applyAlignment="1">
      <alignment wrapText="1"/>
    </xf>
    <xf numFmtId="0" fontId="27" fillId="4" borderId="8" xfId="0" applyFont="1" applyFill="1" applyBorder="1" applyAlignment="1">
      <alignment wrapText="1"/>
    </xf>
    <xf numFmtId="0" fontId="29" fillId="0" borderId="6" xfId="0" applyFont="1" applyFill="1" applyBorder="1" applyAlignment="1">
      <alignment wrapText="1"/>
    </xf>
    <xf numFmtId="0" fontId="29" fillId="0" borderId="3" xfId="0" applyFont="1" applyFill="1" applyBorder="1" applyAlignment="1">
      <alignment wrapText="1"/>
    </xf>
    <xf numFmtId="0" fontId="29" fillId="4" borderId="6" xfId="0" applyFont="1" applyFill="1" applyBorder="1" applyAlignment="1">
      <alignment vertical="top" wrapText="1"/>
    </xf>
    <xf numFmtId="49" fontId="29" fillId="5" borderId="3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0" fontId="29" fillId="2" borderId="6" xfId="0" applyFont="1" applyFill="1" applyBorder="1" applyAlignment="1">
      <alignment wrapText="1"/>
    </xf>
    <xf numFmtId="0" fontId="29" fillId="2" borderId="6" xfId="0" applyFont="1" applyFill="1" applyBorder="1" applyAlignment="1">
      <alignment horizontal="left" wrapText="1" indent="3"/>
    </xf>
    <xf numFmtId="0" fontId="29" fillId="2" borderId="6" xfId="0" applyFont="1" applyFill="1" applyBorder="1" applyAlignment="1">
      <alignment horizontal="left" wrapText="1" indent="4"/>
    </xf>
    <xf numFmtId="0" fontId="29" fillId="0" borderId="31" xfId="0" applyFont="1" applyFill="1" applyBorder="1"/>
    <xf numFmtId="0" fontId="29" fillId="0" borderId="4" xfId="0" applyFont="1" applyFill="1" applyBorder="1"/>
    <xf numFmtId="0" fontId="27" fillId="5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vertical="top" wrapText="1"/>
    </xf>
    <xf numFmtId="0" fontId="37" fillId="5" borderId="6" xfId="0" applyFont="1" applyFill="1" applyBorder="1" applyAlignment="1">
      <alignment wrapText="1"/>
    </xf>
    <xf numFmtId="0" fontId="29" fillId="4" borderId="3" xfId="0" applyFont="1" applyFill="1" applyBorder="1" applyAlignment="1">
      <alignment wrapText="1"/>
    </xf>
    <xf numFmtId="0" fontId="0" fillId="4" borderId="4" xfId="0" applyFill="1" applyBorder="1"/>
    <xf numFmtId="0" fontId="39" fillId="4" borderId="6" xfId="0" applyFont="1" applyFill="1" applyBorder="1" applyAlignment="1">
      <alignment horizontal="center" vertical="center" wrapText="1"/>
    </xf>
    <xf numFmtId="0" fontId="29" fillId="0" borderId="31" xfId="0" applyFont="1" applyBorder="1"/>
    <xf numFmtId="0" fontId="27" fillId="4" borderId="3" xfId="0" applyFont="1" applyFill="1" applyBorder="1" applyAlignment="1">
      <alignment horizontal="center" wrapText="1"/>
    </xf>
    <xf numFmtId="0" fontId="29" fillId="2" borderId="4" xfId="0" applyFont="1" applyFill="1" applyBorder="1" applyAlignment="1">
      <alignment wrapText="1"/>
    </xf>
    <xf numFmtId="0" fontId="29" fillId="0" borderId="6" xfId="0" applyFont="1" applyBorder="1" applyAlignment="1">
      <alignment horizontal="left" wrapText="1" indent="4"/>
    </xf>
    <xf numFmtId="0" fontId="29" fillId="2" borderId="18" xfId="0" applyFont="1" applyFill="1" applyBorder="1" applyAlignment="1">
      <alignment horizontal="left" wrapText="1" indent="2"/>
    </xf>
    <xf numFmtId="0" fontId="29" fillId="2" borderId="28" xfId="0" applyFont="1" applyFill="1" applyBorder="1" applyAlignment="1">
      <alignment horizontal="left" wrapText="1" indent="2"/>
    </xf>
    <xf numFmtId="0" fontId="29" fillId="2" borderId="28" xfId="0" applyFont="1" applyFill="1" applyBorder="1" applyAlignment="1">
      <alignment horizontal="left" wrapText="1" indent="4"/>
    </xf>
    <xf numFmtId="0" fontId="29" fillId="2" borderId="29" xfId="0" applyFont="1" applyFill="1" applyBorder="1" applyAlignment="1">
      <alignment horizontal="left" wrapText="1" indent="4"/>
    </xf>
    <xf numFmtId="0" fontId="29" fillId="2" borderId="4" xfId="0" applyFont="1" applyFill="1" applyBorder="1" applyAlignment="1">
      <alignment horizontal="left" wrapText="1" indent="2"/>
    </xf>
    <xf numFmtId="0" fontId="27" fillId="2" borderId="3" xfId="0" applyFont="1" applyFill="1" applyBorder="1" applyAlignment="1">
      <alignment horizontal="center" wrapText="1"/>
    </xf>
    <xf numFmtId="0" fontId="27" fillId="4" borderId="7" xfId="0" applyFont="1" applyFill="1" applyBorder="1" applyAlignment="1">
      <alignment horizontal="left" wrapText="1"/>
    </xf>
    <xf numFmtId="0" fontId="27" fillId="0" borderId="7" xfId="0" applyFont="1" applyFill="1" applyBorder="1" applyAlignment="1">
      <alignment horizontal="left" wrapText="1"/>
    </xf>
    <xf numFmtId="0" fontId="36" fillId="2" borderId="3" xfId="0" applyFont="1" applyFill="1" applyBorder="1" applyAlignment="1">
      <alignment wrapText="1"/>
    </xf>
    <xf numFmtId="0" fontId="36" fillId="2" borderId="6" xfId="0" applyFont="1" applyFill="1" applyBorder="1" applyAlignment="1">
      <alignment wrapText="1"/>
    </xf>
    <xf numFmtId="0" fontId="36" fillId="2" borderId="9" xfId="0" applyFont="1" applyFill="1" applyBorder="1" applyAlignment="1">
      <alignment wrapText="1"/>
    </xf>
    <xf numFmtId="0" fontId="29" fillId="2" borderId="28" xfId="0" applyFont="1" applyFill="1" applyBorder="1" applyAlignment="1">
      <alignment horizontal="left" wrapText="1" indent="3"/>
    </xf>
    <xf numFmtId="0" fontId="29" fillId="2" borderId="29" xfId="0" applyFont="1" applyFill="1" applyBorder="1" applyAlignment="1">
      <alignment horizontal="left" wrapText="1" indent="3"/>
    </xf>
    <xf numFmtId="0" fontId="29" fillId="4" borderId="32" xfId="0" applyFont="1" applyFill="1" applyBorder="1" applyAlignment="1">
      <alignment horizontal="center" vertical="top" wrapText="1"/>
    </xf>
    <xf numFmtId="0" fontId="29" fillId="4" borderId="5" xfId="0" applyFont="1" applyFill="1" applyBorder="1" applyAlignment="1">
      <alignment vertical="top" wrapText="1"/>
    </xf>
    <xf numFmtId="0" fontId="29" fillId="4" borderId="12" xfId="0" applyFont="1" applyFill="1" applyBorder="1" applyAlignment="1">
      <alignment vertical="top" wrapText="1"/>
    </xf>
    <xf numFmtId="0" fontId="29" fillId="4" borderId="12" xfId="0" applyFont="1" applyFill="1" applyBorder="1" applyAlignment="1">
      <alignment horizontal="center" vertical="top" wrapText="1"/>
    </xf>
    <xf numFmtId="0" fontId="29" fillId="5" borderId="4" xfId="0" applyFont="1" applyFill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0" fontId="41" fillId="4" borderId="6" xfId="0" applyFont="1" applyFill="1" applyBorder="1" applyAlignment="1">
      <alignment vertical="top" wrapText="1"/>
    </xf>
    <xf numFmtId="0" fontId="29" fillId="0" borderId="0" xfId="0" applyFont="1" applyAlignment="1"/>
    <xf numFmtId="0" fontId="29" fillId="0" borderId="4" xfId="0" applyFont="1" applyFill="1" applyBorder="1" applyAlignment="1">
      <alignment horizontal="center" wrapText="1"/>
    </xf>
    <xf numFmtId="49" fontId="29" fillId="5" borderId="30" xfId="0" applyNumberFormat="1" applyFont="1" applyFill="1" applyBorder="1" applyAlignment="1">
      <alignment horizontal="center" vertical="top" wrapText="1"/>
    </xf>
    <xf numFmtId="0" fontId="29" fillId="4" borderId="32" xfId="0" applyFont="1" applyFill="1" applyBorder="1" applyAlignment="1">
      <alignment horizontal="center" wrapText="1"/>
    </xf>
    <xf numFmtId="0" fontId="36" fillId="0" borderId="6" xfId="0" applyFont="1" applyFill="1" applyBorder="1" applyAlignment="1">
      <alignment wrapText="1"/>
    </xf>
    <xf numFmtId="0" fontId="29" fillId="0" borderId="6" xfId="0" applyFont="1" applyBorder="1" applyAlignment="1">
      <alignment horizontal="left" vertical="top" wrapText="1" indent="3"/>
    </xf>
    <xf numFmtId="0" fontId="36" fillId="0" borderId="4" xfId="0" applyFont="1" applyFill="1" applyBorder="1" applyAlignment="1">
      <alignment textRotation="90" wrapText="1"/>
    </xf>
    <xf numFmtId="0" fontId="29" fillId="4" borderId="2" xfId="0" applyFont="1" applyFill="1" applyBorder="1" applyAlignment="1">
      <alignment horizontal="center" wrapText="1"/>
    </xf>
    <xf numFmtId="0" fontId="27" fillId="0" borderId="6" xfId="0" applyFont="1" applyFill="1" applyBorder="1" applyAlignment="1">
      <alignment wrapText="1"/>
    </xf>
    <xf numFmtId="0" fontId="32" fillId="0" borderId="3" xfId="0" applyFont="1" applyBorder="1" applyAlignment="1">
      <alignment wrapText="1"/>
    </xf>
    <xf numFmtId="0" fontId="32" fillId="5" borderId="2" xfId="0" applyFont="1" applyFill="1" applyBorder="1" applyAlignment="1">
      <alignment horizontal="center" wrapText="1"/>
    </xf>
    <xf numFmtId="0" fontId="32" fillId="5" borderId="5" xfId="0" applyFont="1" applyFill="1" applyBorder="1" applyAlignment="1">
      <alignment horizontal="center" wrapText="1"/>
    </xf>
    <xf numFmtId="0" fontId="32" fillId="5" borderId="6" xfId="0" applyFont="1" applyFill="1" applyBorder="1" applyAlignment="1">
      <alignment horizontal="center" wrapText="1"/>
    </xf>
    <xf numFmtId="49" fontId="29" fillId="5" borderId="2" xfId="0" applyNumberFormat="1" applyFont="1" applyFill="1" applyBorder="1" applyAlignment="1">
      <alignment horizontal="center" wrapText="1"/>
    </xf>
    <xf numFmtId="0" fontId="27" fillId="5" borderId="8" xfId="0" applyFont="1" applyFill="1" applyBorder="1" applyAlignment="1">
      <alignment horizontal="center" wrapText="1"/>
    </xf>
    <xf numFmtId="0" fontId="37" fillId="4" borderId="8" xfId="0" applyFont="1" applyFill="1" applyBorder="1" applyAlignment="1">
      <alignment horizontal="center" wrapText="1"/>
    </xf>
    <xf numFmtId="0" fontId="27" fillId="0" borderId="6" xfId="0" applyFont="1" applyFill="1" applyBorder="1" applyAlignment="1">
      <alignment horizontal="center" vertical="top" wrapText="1"/>
    </xf>
    <xf numFmtId="0" fontId="37" fillId="0" borderId="3" xfId="0" applyFont="1" applyFill="1" applyBorder="1" applyAlignment="1">
      <alignment horizontal="center" wrapText="1"/>
    </xf>
    <xf numFmtId="0" fontId="36" fillId="0" borderId="6" xfId="0" applyFont="1" applyBorder="1" applyAlignment="1">
      <alignment horizontal="left" vertical="top" wrapText="1" indent="2"/>
    </xf>
    <xf numFmtId="49" fontId="29" fillId="5" borderId="5" xfId="0" applyNumberFormat="1" applyFont="1" applyFill="1" applyBorder="1" applyAlignment="1">
      <alignment horizontal="center" wrapText="1"/>
    </xf>
    <xf numFmtId="0" fontId="39" fillId="0" borderId="3" xfId="0" applyFont="1" applyBorder="1" applyAlignment="1">
      <alignment vertical="top" wrapText="1"/>
    </xf>
    <xf numFmtId="0" fontId="27" fillId="5" borderId="3" xfId="0" applyFont="1" applyFill="1" applyBorder="1" applyAlignment="1">
      <alignment vertical="top" wrapText="1"/>
    </xf>
    <xf numFmtId="0" fontId="32" fillId="5" borderId="3" xfId="0" applyFont="1" applyFill="1" applyBorder="1" applyAlignment="1">
      <alignment wrapText="1"/>
    </xf>
    <xf numFmtId="49" fontId="29" fillId="5" borderId="6" xfId="0" applyNumberFormat="1" applyFont="1" applyFill="1" applyBorder="1" applyAlignment="1">
      <alignment horizontal="center" wrapText="1"/>
    </xf>
    <xf numFmtId="0" fontId="37" fillId="4" borderId="6" xfId="0" applyFont="1" applyFill="1" applyBorder="1" applyAlignment="1">
      <alignment vertical="top" wrapText="1"/>
    </xf>
    <xf numFmtId="0" fontId="27" fillId="4" borderId="8" xfId="0" applyFont="1" applyFill="1" applyBorder="1" applyAlignment="1">
      <alignment vertical="top" wrapText="1"/>
    </xf>
    <xf numFmtId="49" fontId="32" fillId="5" borderId="32" xfId="0" applyNumberFormat="1" applyFont="1" applyFill="1" applyBorder="1" applyAlignment="1">
      <alignment horizontal="center" vertical="top" wrapText="1"/>
    </xf>
    <xf numFmtId="0" fontId="29" fillId="5" borderId="0" xfId="0" applyFont="1" applyFill="1" applyBorder="1" applyAlignment="1">
      <alignment horizontal="center" vertical="center" wrapText="1"/>
    </xf>
    <xf numFmtId="0" fontId="29" fillId="5" borderId="18" xfId="0" applyFont="1" applyFill="1" applyBorder="1" applyAlignment="1">
      <alignment horizontal="center" vertical="center" wrapText="1"/>
    </xf>
    <xf numFmtId="0" fontId="34" fillId="4" borderId="6" xfId="0" applyFont="1" applyFill="1" applyBorder="1" applyAlignment="1">
      <alignment vertical="top" wrapText="1"/>
    </xf>
    <xf numFmtId="0" fontId="29" fillId="0" borderId="37" xfId="0" applyFont="1" applyBorder="1" applyAlignment="1">
      <alignment vertical="top" wrapText="1"/>
    </xf>
    <xf numFmtId="0" fontId="29" fillId="0" borderId="37" xfId="0" applyFont="1" applyBorder="1" applyAlignment="1">
      <alignment horizontal="left" vertical="top" wrapText="1" indent="1"/>
    </xf>
    <xf numFmtId="0" fontId="32" fillId="0" borderId="37" xfId="0" applyFont="1" applyBorder="1" applyAlignment="1">
      <alignment vertical="top" wrapText="1"/>
    </xf>
    <xf numFmtId="0" fontId="32" fillId="0" borderId="37" xfId="0" applyFont="1" applyBorder="1" applyAlignment="1">
      <alignment horizontal="left" vertical="top" wrapText="1" indent="1"/>
    </xf>
    <xf numFmtId="0" fontId="32" fillId="0" borderId="37" xfId="0" applyFont="1" applyBorder="1" applyAlignment="1">
      <alignment horizontal="left" vertical="top" wrapText="1" indent="3"/>
    </xf>
    <xf numFmtId="0" fontId="29" fillId="4" borderId="32" xfId="0" applyFont="1" applyFill="1" applyBorder="1" applyAlignment="1">
      <alignment wrapText="1"/>
    </xf>
    <xf numFmtId="0" fontId="29" fillId="0" borderId="2" xfId="0" applyFont="1" applyFill="1" applyBorder="1" applyAlignment="1">
      <alignment wrapText="1"/>
    </xf>
    <xf numFmtId="0" fontId="29" fillId="5" borderId="32" xfId="0" applyFont="1" applyFill="1" applyBorder="1" applyAlignment="1">
      <alignment horizontal="center" wrapText="1"/>
    </xf>
    <xf numFmtId="0" fontId="29" fillId="0" borderId="4" xfId="0" applyFont="1" applyFill="1" applyBorder="1" applyAlignment="1">
      <alignment wrapText="1"/>
    </xf>
    <xf numFmtId="0" fontId="39" fillId="2" borderId="3" xfId="0" applyFont="1" applyFill="1" applyBorder="1" applyAlignment="1">
      <alignment vertical="top" wrapText="1"/>
    </xf>
    <xf numFmtId="0" fontId="39" fillId="0" borderId="19" xfId="0" applyFont="1" applyBorder="1" applyAlignment="1">
      <alignment vertical="top" wrapText="1"/>
    </xf>
    <xf numFmtId="0" fontId="36" fillId="0" borderId="8" xfId="0" applyFont="1" applyBorder="1" applyAlignment="1">
      <alignment vertical="top" wrapText="1"/>
    </xf>
    <xf numFmtId="0" fontId="42" fillId="4" borderId="8" xfId="0" applyFont="1" applyFill="1" applyBorder="1" applyAlignment="1">
      <alignment wrapText="1"/>
    </xf>
    <xf numFmtId="0" fontId="42" fillId="4" borderId="6" xfId="0" applyFont="1" applyFill="1" applyBorder="1" applyAlignment="1">
      <alignment wrapText="1"/>
    </xf>
    <xf numFmtId="0" fontId="38" fillId="0" borderId="0" xfId="0" applyFont="1" applyBorder="1"/>
    <xf numFmtId="0" fontId="27" fillId="4" borderId="38" xfId="0" applyFont="1" applyFill="1" applyBorder="1" applyAlignment="1">
      <alignment horizontal="center" vertical="top" wrapText="1"/>
    </xf>
    <xf numFmtId="0" fontId="29" fillId="4" borderId="4" xfId="0" applyFont="1" applyFill="1" applyBorder="1" applyAlignment="1">
      <alignment horizontal="justify" vertical="top" wrapText="1"/>
    </xf>
    <xf numFmtId="0" fontId="29" fillId="0" borderId="6" xfId="0" applyFont="1" applyFill="1" applyBorder="1" applyAlignment="1">
      <alignment horizontal="justify" vertical="top" wrapText="1"/>
    </xf>
    <xf numFmtId="0" fontId="29" fillId="0" borderId="18" xfId="0" applyFont="1" applyBorder="1" applyAlignment="1">
      <alignment vertical="top" wrapText="1"/>
    </xf>
    <xf numFmtId="0" fontId="36" fillId="0" borderId="18" xfId="0" applyFont="1" applyBorder="1" applyAlignment="1">
      <alignment horizontal="left" vertical="top" wrapText="1" indent="1"/>
    </xf>
    <xf numFmtId="0" fontId="36" fillId="0" borderId="18" xfId="0" applyFont="1" applyBorder="1" applyAlignment="1">
      <alignment horizontal="left" wrapText="1" indent="1"/>
    </xf>
    <xf numFmtId="0" fontId="29" fillId="5" borderId="19" xfId="0" applyFont="1" applyFill="1" applyBorder="1" applyAlignment="1" applyProtection="1">
      <alignment horizontal="center" vertical="top" wrapText="1"/>
      <protection locked="0"/>
    </xf>
    <xf numFmtId="0" fontId="29" fillId="0" borderId="0" xfId="0" applyFont="1" applyAlignment="1">
      <alignment horizontal="justify"/>
    </xf>
    <xf numFmtId="0" fontId="43" fillId="0" borderId="0" xfId="0" applyFont="1"/>
    <xf numFmtId="0" fontId="29" fillId="4" borderId="8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vertical="top" wrapText="1"/>
    </xf>
    <xf numFmtId="0" fontId="29" fillId="4" borderId="3" xfId="0" applyFont="1" applyFill="1" applyBorder="1" applyAlignment="1">
      <alignment vertical="top" wrapText="1"/>
    </xf>
    <xf numFmtId="0" fontId="36" fillId="4" borderId="39" xfId="0" applyFont="1" applyFill="1" applyBorder="1" applyAlignment="1">
      <alignment horizontal="center" textRotation="90" wrapText="1"/>
    </xf>
    <xf numFmtId="0" fontId="28" fillId="4" borderId="8" xfId="0" applyFont="1" applyFill="1" applyBorder="1" applyAlignment="1">
      <alignment horizontal="center" vertical="top" wrapText="1"/>
    </xf>
    <xf numFmtId="0" fontId="28" fillId="0" borderId="5" xfId="0" applyFont="1" applyFill="1" applyBorder="1" applyAlignment="1">
      <alignment horizontal="center" vertical="top" wrapText="1"/>
    </xf>
    <xf numFmtId="0" fontId="28" fillId="0" borderId="5" xfId="0" applyFont="1" applyBorder="1" applyAlignment="1">
      <alignment vertical="top" wrapText="1"/>
    </xf>
    <xf numFmtId="0" fontId="32" fillId="0" borderId="5" xfId="0" applyFont="1" applyBorder="1" applyAlignment="1">
      <alignment horizontal="left" vertical="top" wrapText="1" indent="1"/>
    </xf>
    <xf numFmtId="0" fontId="32" fillId="0" borderId="6" xfId="0" applyFont="1" applyBorder="1" applyAlignment="1">
      <alignment horizontal="left" vertical="top" wrapText="1" indent="1"/>
    </xf>
    <xf numFmtId="0" fontId="27" fillId="0" borderId="0" xfId="0" applyFont="1" applyAlignment="1">
      <alignment horizontal="justify"/>
    </xf>
    <xf numFmtId="0" fontId="29" fillId="0" borderId="6" xfId="0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justify" vertical="top" wrapText="1"/>
    </xf>
    <xf numFmtId="0" fontId="27" fillId="5" borderId="5" xfId="0" applyFont="1" applyFill="1" applyBorder="1" applyAlignment="1">
      <alignment horizontal="justify" vertical="top" wrapText="1"/>
    </xf>
    <xf numFmtId="0" fontId="27" fillId="5" borderId="6" xfId="0" applyFont="1" applyFill="1" applyBorder="1" applyAlignment="1">
      <alignment horizontal="justify" vertical="top" wrapText="1"/>
    </xf>
    <xf numFmtId="0" fontId="36" fillId="4" borderId="40" xfId="0" applyFont="1" applyFill="1" applyBorder="1" applyAlignment="1">
      <alignment horizontal="center" textRotation="90" wrapText="1"/>
    </xf>
    <xf numFmtId="0" fontId="36" fillId="4" borderId="41" xfId="0" applyFont="1" applyFill="1" applyBorder="1" applyAlignment="1">
      <alignment horizontal="center" textRotation="90" wrapText="1"/>
    </xf>
    <xf numFmtId="0" fontId="5" fillId="2" borderId="9" xfId="0" applyFont="1" applyFill="1" applyBorder="1" applyAlignment="1">
      <alignment horizontal="left" vertical="top" wrapText="1" indent="2"/>
    </xf>
    <xf numFmtId="0" fontId="5" fillId="0" borderId="6" xfId="0" applyFont="1" applyBorder="1" applyAlignment="1">
      <alignment horizontal="left"/>
    </xf>
    <xf numFmtId="165" fontId="44" fillId="0" borderId="0" xfId="0" applyNumberFormat="1" applyFont="1" applyFill="1" applyBorder="1" applyAlignment="1">
      <alignment horizontal="left" vertical="center"/>
    </xf>
    <xf numFmtId="0" fontId="13" fillId="0" borderId="0" xfId="0" applyFont="1" applyBorder="1"/>
    <xf numFmtId="166" fontId="19" fillId="0" borderId="0" xfId="0" applyNumberFormat="1" applyFont="1" applyFill="1" applyBorder="1" applyAlignment="1">
      <alignment horizontal="left" vertical="top" wrapText="1"/>
    </xf>
    <xf numFmtId="166" fontId="44" fillId="0" borderId="0" xfId="0" applyNumberFormat="1" applyFont="1" applyFill="1" applyBorder="1" applyAlignment="1">
      <alignment horizontal="left" vertical="center"/>
    </xf>
    <xf numFmtId="166" fontId="18" fillId="0" borderId="0" xfId="0" applyNumberFormat="1" applyFont="1" applyFill="1" applyBorder="1" applyAlignment="1">
      <alignment horizontal="left" vertical="center"/>
    </xf>
    <xf numFmtId="164" fontId="45" fillId="0" borderId="0" xfId="0" applyNumberFormat="1" applyFont="1" applyFill="1" applyBorder="1" applyAlignment="1">
      <alignment horizontal="center" vertical="top" wrapText="1"/>
    </xf>
    <xf numFmtId="164" fontId="45" fillId="0" borderId="0" xfId="0" applyNumberFormat="1" applyFont="1" applyFill="1" applyBorder="1" applyAlignment="1">
      <alignment horizontal="left" vertical="top" wrapText="1"/>
    </xf>
    <xf numFmtId="164" fontId="18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167" fontId="20" fillId="0" borderId="0" xfId="0" applyNumberFormat="1" applyFont="1" applyFill="1" applyBorder="1" applyAlignment="1">
      <alignment horizontal="left" vertical="center"/>
    </xf>
    <xf numFmtId="167" fontId="46" fillId="0" borderId="0" xfId="0" applyNumberFormat="1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center"/>
    </xf>
    <xf numFmtId="49" fontId="47" fillId="0" borderId="0" xfId="0" quotePrefix="1" applyNumberFormat="1" applyFont="1" applyFill="1" applyBorder="1" applyAlignment="1">
      <alignment vertical="top" wrapText="1"/>
    </xf>
    <xf numFmtId="167" fontId="46" fillId="0" borderId="0" xfId="0" applyNumberFormat="1" applyFont="1" applyFill="1" applyBorder="1" applyAlignment="1">
      <alignment horizontal="left"/>
    </xf>
    <xf numFmtId="0" fontId="48" fillId="0" borderId="0" xfId="0" applyFont="1"/>
    <xf numFmtId="49" fontId="18" fillId="0" borderId="0" xfId="0" applyNumberFormat="1" applyFont="1" applyFill="1" applyBorder="1" applyAlignment="1" applyProtection="1">
      <alignment horizontal="left" vertical="top"/>
    </xf>
    <xf numFmtId="0" fontId="2" fillId="6" borderId="26" xfId="0" applyFont="1" applyFill="1" applyBorder="1"/>
    <xf numFmtId="0" fontId="2" fillId="0" borderId="26" xfId="0" applyFont="1" applyFill="1" applyBorder="1"/>
    <xf numFmtId="0" fontId="49" fillId="0" borderId="12" xfId="0" applyFont="1" applyFill="1" applyBorder="1" applyAlignment="1">
      <alignment horizontal="right" vertical="top" wrapText="1"/>
    </xf>
    <xf numFmtId="0" fontId="49" fillId="0" borderId="14" xfId="0" applyFont="1" applyFill="1" applyBorder="1" applyAlignment="1">
      <alignment horizontal="right" vertical="top" wrapText="1"/>
    </xf>
    <xf numFmtId="0" fontId="49" fillId="0" borderId="15" xfId="0" applyFont="1" applyFill="1" applyBorder="1" applyAlignment="1">
      <alignment horizontal="right" vertical="top" wrapText="1"/>
    </xf>
    <xf numFmtId="0" fontId="49" fillId="6" borderId="12" xfId="0" applyFont="1" applyFill="1" applyBorder="1" applyAlignment="1">
      <alignment horizontal="right" vertical="top" wrapText="1"/>
    </xf>
    <xf numFmtId="0" fontId="49" fillId="0" borderId="13" xfId="0" applyFont="1" applyFill="1" applyBorder="1" applyAlignment="1">
      <alignment horizontal="right" vertical="top" wrapText="1"/>
    </xf>
    <xf numFmtId="0" fontId="50" fillId="6" borderId="8" xfId="0" applyFont="1" applyFill="1" applyBorder="1" applyAlignment="1">
      <alignment horizontal="right" vertical="top" wrapText="1"/>
    </xf>
    <xf numFmtId="0" fontId="4" fillId="6" borderId="13" xfId="0" applyFont="1" applyFill="1" applyBorder="1" applyAlignment="1">
      <alignment horizontal="center" wrapText="1"/>
    </xf>
    <xf numFmtId="0" fontId="0" fillId="7" borderId="0" xfId="0" applyFill="1"/>
    <xf numFmtId="0" fontId="4" fillId="0" borderId="3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6" borderId="13" xfId="0" applyFont="1" applyFill="1" applyBorder="1" applyAlignment="1">
      <alignment horizontal="center" vertical="top" wrapText="1"/>
    </xf>
    <xf numFmtId="0" fontId="0" fillId="5" borderId="8" xfId="0" applyFill="1" applyBorder="1" applyAlignment="1">
      <alignment horizontal="center"/>
    </xf>
    <xf numFmtId="0" fontId="6" fillId="6" borderId="3" xfId="0" applyFont="1" applyFill="1" applyBorder="1" applyAlignment="1">
      <alignment horizontal="center" vertical="top" wrapText="1"/>
    </xf>
    <xf numFmtId="0" fontId="4" fillId="8" borderId="13" xfId="0" applyFont="1" applyFill="1" applyBorder="1" applyAlignment="1">
      <alignment horizontal="center" wrapText="1"/>
    </xf>
    <xf numFmtId="0" fontId="4" fillId="8" borderId="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0" fillId="6" borderId="42" xfId="0" applyFill="1" applyBorder="1" applyAlignment="1">
      <alignment horizontal="center"/>
    </xf>
    <xf numFmtId="0" fontId="0" fillId="6" borderId="43" xfId="0" applyFill="1" applyBorder="1" applyAlignment="1">
      <alignment horizontal="center"/>
    </xf>
    <xf numFmtId="0" fontId="4" fillId="0" borderId="4" xfId="0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top" wrapText="1"/>
    </xf>
    <xf numFmtId="0" fontId="4" fillId="6" borderId="9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vertical="top" wrapText="1"/>
    </xf>
    <xf numFmtId="0" fontId="4" fillId="6" borderId="44" xfId="0" applyFont="1" applyFill="1" applyBorder="1" applyAlignment="1">
      <alignment horizontal="center" vertical="top" wrapText="1"/>
    </xf>
    <xf numFmtId="0" fontId="29" fillId="7" borderId="5" xfId="0" applyFont="1" applyFill="1" applyBorder="1" applyAlignment="1">
      <alignment horizontal="right" vertical="top" wrapText="1"/>
    </xf>
    <xf numFmtId="0" fontId="4" fillId="6" borderId="4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0" fillId="5" borderId="45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5" borderId="47" xfId="0" applyFill="1" applyBorder="1" applyAlignment="1">
      <alignment horizontal="center"/>
    </xf>
    <xf numFmtId="0" fontId="4" fillId="6" borderId="39" xfId="0" applyFont="1" applyFill="1" applyBorder="1" applyAlignment="1">
      <alignment horizontal="center" vertical="top" wrapText="1"/>
    </xf>
    <xf numFmtId="0" fontId="4" fillId="6" borderId="39" xfId="0" applyFont="1" applyFill="1" applyBorder="1" applyAlignment="1">
      <alignment horizontal="center" wrapText="1"/>
    </xf>
    <xf numFmtId="0" fontId="4" fillId="7" borderId="48" xfId="0" applyFont="1" applyFill="1" applyBorder="1" applyAlignment="1">
      <alignment horizontal="center" vertical="top" wrapText="1"/>
    </xf>
    <xf numFmtId="0" fontId="4" fillId="6" borderId="26" xfId="0" applyFont="1" applyFill="1" applyBorder="1" applyAlignment="1">
      <alignment horizontal="center" vertical="top" wrapText="1"/>
    </xf>
    <xf numFmtId="0" fontId="4" fillId="6" borderId="49" xfId="0" applyFont="1" applyFill="1" applyBorder="1" applyAlignment="1">
      <alignment horizontal="center" vertical="top" wrapText="1"/>
    </xf>
    <xf numFmtId="0" fontId="4" fillId="6" borderId="8" xfId="0" applyFont="1" applyFill="1" applyBorder="1" applyAlignment="1">
      <alignment horizontal="center" vertical="top" wrapText="1"/>
    </xf>
    <xf numFmtId="0" fontId="6" fillId="6" borderId="4" xfId="0" applyFont="1" applyFill="1" applyBorder="1" applyAlignment="1">
      <alignment horizontal="center" vertical="top" wrapText="1"/>
    </xf>
    <xf numFmtId="0" fontId="4" fillId="7" borderId="50" xfId="0" applyFont="1" applyFill="1" applyBorder="1" applyAlignment="1">
      <alignment horizontal="center" vertical="top" wrapText="1"/>
    </xf>
    <xf numFmtId="0" fontId="10" fillId="5" borderId="35" xfId="0" applyFont="1" applyFill="1" applyBorder="1" applyAlignment="1">
      <alignment horizontal="center" wrapText="1"/>
    </xf>
    <xf numFmtId="0" fontId="10" fillId="6" borderId="3" xfId="0" applyFont="1" applyFill="1" applyBorder="1" applyAlignment="1">
      <alignment horizontal="center" wrapText="1"/>
    </xf>
    <xf numFmtId="0" fontId="10" fillId="5" borderId="35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0" fontId="10" fillId="5" borderId="36" xfId="0" applyFont="1" applyFill="1" applyBorder="1" applyAlignment="1">
      <alignment horizontal="center" vertical="top" wrapText="1"/>
    </xf>
    <xf numFmtId="0" fontId="10" fillId="0" borderId="39" xfId="0" applyFont="1" applyBorder="1" applyAlignment="1">
      <alignment vertical="top" wrapText="1"/>
    </xf>
    <xf numFmtId="0" fontId="10" fillId="6" borderId="39" xfId="0" applyFont="1" applyFill="1" applyBorder="1" applyAlignment="1">
      <alignment vertical="top" wrapText="1"/>
    </xf>
    <xf numFmtId="0" fontId="52" fillId="5" borderId="39" xfId="0" applyFont="1" applyFill="1" applyBorder="1" applyAlignment="1">
      <alignment vertical="top" wrapText="1"/>
    </xf>
    <xf numFmtId="0" fontId="5" fillId="5" borderId="39" xfId="0" applyFont="1" applyFill="1" applyBorder="1" applyAlignment="1">
      <alignment vertical="top" wrapText="1"/>
    </xf>
    <xf numFmtId="0" fontId="53" fillId="6" borderId="39" xfId="0" applyFont="1" applyFill="1" applyBorder="1" applyAlignment="1">
      <alignment horizontal="center" vertical="top" wrapText="1"/>
    </xf>
    <xf numFmtId="0" fontId="53" fillId="0" borderId="39" xfId="0" applyFont="1" applyBorder="1" applyAlignment="1">
      <alignment horizontal="center" vertical="top" wrapText="1"/>
    </xf>
    <xf numFmtId="0" fontId="10" fillId="0" borderId="3" xfId="0" applyFont="1" applyBorder="1" applyAlignment="1">
      <alignment wrapText="1"/>
    </xf>
    <xf numFmtId="0" fontId="10" fillId="6" borderId="3" xfId="0" applyFont="1" applyFill="1" applyBorder="1" applyAlignment="1">
      <alignment wrapText="1"/>
    </xf>
    <xf numFmtId="0" fontId="4" fillId="0" borderId="3" xfId="0" applyFont="1" applyBorder="1" applyAlignment="1">
      <alignment vertical="top" wrapText="1"/>
    </xf>
    <xf numFmtId="0" fontId="53" fillId="0" borderId="3" xfId="0" applyFont="1" applyBorder="1" applyAlignment="1">
      <alignment horizontal="center" vertical="top" wrapText="1"/>
    </xf>
    <xf numFmtId="0" fontId="49" fillId="6" borderId="4" xfId="0" applyFont="1" applyFill="1" applyBorder="1" applyAlignment="1">
      <alignment horizontal="right" vertical="top" wrapText="1"/>
    </xf>
    <xf numFmtId="0" fontId="50" fillId="6" borderId="14" xfId="0" applyFont="1" applyFill="1" applyBorder="1" applyAlignment="1">
      <alignment vertical="top" wrapText="1"/>
    </xf>
    <xf numFmtId="0" fontId="49" fillId="0" borderId="5" xfId="0" applyFont="1" applyFill="1" applyBorder="1" applyAlignment="1">
      <alignment horizontal="right" vertical="top" wrapText="1"/>
    </xf>
    <xf numFmtId="0" fontId="49" fillId="6" borderId="14" xfId="0" applyFont="1" applyFill="1" applyBorder="1" applyAlignment="1">
      <alignment horizontal="right" vertical="top" wrapText="1"/>
    </xf>
    <xf numFmtId="0" fontId="49" fillId="0" borderId="3" xfId="0" applyFont="1" applyFill="1" applyBorder="1" applyAlignment="1">
      <alignment vertical="top" wrapText="1"/>
    </xf>
    <xf numFmtId="0" fontId="49" fillId="0" borderId="12" xfId="0" applyFont="1" applyFill="1" applyBorder="1" applyAlignment="1">
      <alignment vertical="top" wrapText="1"/>
    </xf>
    <xf numFmtId="0" fontId="13" fillId="6" borderId="17" xfId="0" applyFont="1" applyFill="1" applyBorder="1" applyAlignment="1">
      <alignment horizontal="center"/>
    </xf>
    <xf numFmtId="0" fontId="53" fillId="6" borderId="3" xfId="0" applyFont="1" applyFill="1" applyBorder="1" applyAlignment="1">
      <alignment horizontal="center" wrapText="1"/>
    </xf>
    <xf numFmtId="0" fontId="53" fillId="0" borderId="3" xfId="0" applyFont="1" applyBorder="1" applyAlignment="1">
      <alignment horizontal="center" wrapText="1"/>
    </xf>
    <xf numFmtId="0" fontId="0" fillId="5" borderId="4" xfId="0" applyFill="1" applyBorder="1"/>
    <xf numFmtId="0" fontId="10" fillId="5" borderId="35" xfId="0" applyFont="1" applyFill="1" applyBorder="1" applyAlignment="1">
      <alignment horizontal="justify" wrapText="1"/>
    </xf>
    <xf numFmtId="0" fontId="51" fillId="5" borderId="35" xfId="0" applyFont="1" applyFill="1" applyBorder="1" applyAlignment="1">
      <alignment horizontal="justify" wrapText="1"/>
    </xf>
    <xf numFmtId="0" fontId="54" fillId="5" borderId="35" xfId="0" applyFont="1" applyFill="1" applyBorder="1" applyAlignment="1">
      <alignment horizontal="justify" wrapText="1"/>
    </xf>
    <xf numFmtId="0" fontId="54" fillId="5" borderId="51" xfId="0" applyFont="1" applyFill="1" applyBorder="1" applyAlignment="1">
      <alignment horizontal="justify" wrapText="1"/>
    </xf>
    <xf numFmtId="0" fontId="54" fillId="5" borderId="52" xfId="0" applyFont="1" applyFill="1" applyBorder="1" applyAlignment="1">
      <alignment horizontal="justify" wrapText="1"/>
    </xf>
    <xf numFmtId="0" fontId="54" fillId="5" borderId="36" xfId="0" applyFont="1" applyFill="1" applyBorder="1" applyAlignment="1">
      <alignment horizontal="justify" wrapText="1"/>
    </xf>
    <xf numFmtId="0" fontId="11" fillId="5" borderId="35" xfId="0" applyFont="1" applyFill="1" applyBorder="1" applyAlignment="1">
      <alignment vertical="top" wrapText="1"/>
    </xf>
    <xf numFmtId="0" fontId="0" fillId="7" borderId="0" xfId="0" applyFill="1" applyAlignment="1">
      <alignment horizontal="center"/>
    </xf>
    <xf numFmtId="0" fontId="4" fillId="5" borderId="8" xfId="0" applyFont="1" applyFill="1" applyBorder="1" applyAlignment="1">
      <alignment vertical="top" wrapText="1"/>
    </xf>
    <xf numFmtId="0" fontId="53" fillId="0" borderId="4" xfId="0" applyFont="1" applyFill="1" applyBorder="1" applyAlignment="1">
      <alignment horizontal="center" vertical="top" wrapText="1"/>
    </xf>
    <xf numFmtId="0" fontId="53" fillId="5" borderId="4" xfId="0" applyFont="1" applyFill="1" applyBorder="1" applyAlignment="1">
      <alignment horizontal="center" vertical="top" wrapText="1"/>
    </xf>
    <xf numFmtId="0" fontId="53" fillId="0" borderId="4" xfId="0" applyFont="1" applyBorder="1" applyAlignment="1">
      <alignment horizontal="center" vertical="top" wrapText="1"/>
    </xf>
    <xf numFmtId="0" fontId="4" fillId="5" borderId="3" xfId="0" applyFont="1" applyFill="1" applyBorder="1" applyAlignment="1">
      <alignment vertical="top" wrapText="1"/>
    </xf>
    <xf numFmtId="0" fontId="53" fillId="6" borderId="4" xfId="0" applyFont="1" applyFill="1" applyBorder="1" applyAlignment="1">
      <alignment horizontal="center" vertical="top" wrapText="1"/>
    </xf>
    <xf numFmtId="0" fontId="53" fillId="6" borderId="2" xfId="0" applyFont="1" applyFill="1" applyBorder="1" applyAlignment="1">
      <alignment horizontal="center" vertical="top" wrapText="1"/>
    </xf>
    <xf numFmtId="0" fontId="29" fillId="7" borderId="0" xfId="0" applyFont="1" applyFill="1" applyBorder="1" applyAlignment="1">
      <alignment horizontal="center" vertical="top" wrapText="1"/>
    </xf>
    <xf numFmtId="0" fontId="53" fillId="6" borderId="3" xfId="0" applyFont="1" applyFill="1" applyBorder="1" applyAlignment="1">
      <alignment horizontal="center" vertical="top" wrapText="1"/>
    </xf>
    <xf numFmtId="0" fontId="55" fillId="6" borderId="50" xfId="0" applyFont="1" applyFill="1" applyBorder="1" applyAlignment="1">
      <alignment horizontal="center" wrapText="1"/>
    </xf>
    <xf numFmtId="0" fontId="55" fillId="6" borderId="53" xfId="0" applyFont="1" applyFill="1" applyBorder="1" applyAlignment="1">
      <alignment horizontal="center" wrapText="1"/>
    </xf>
    <xf numFmtId="0" fontId="55" fillId="0" borderId="50" xfId="0" applyFont="1" applyBorder="1" applyAlignment="1">
      <alignment horizontal="center" wrapText="1"/>
    </xf>
    <xf numFmtId="0" fontId="55" fillId="0" borderId="48" xfId="0" applyFont="1" applyBorder="1" applyAlignment="1">
      <alignment horizontal="center" wrapText="1"/>
    </xf>
    <xf numFmtId="0" fontId="55" fillId="6" borderId="48" xfId="0" applyFont="1" applyFill="1" applyBorder="1" applyAlignment="1">
      <alignment horizontal="center" wrapText="1"/>
    </xf>
    <xf numFmtId="0" fontId="55" fillId="0" borderId="48" xfId="0" applyFont="1" applyFill="1" applyBorder="1" applyAlignment="1">
      <alignment horizontal="center" wrapText="1"/>
    </xf>
    <xf numFmtId="0" fontId="55" fillId="0" borderId="54" xfId="0" applyFont="1" applyBorder="1" applyAlignment="1">
      <alignment horizontal="center" wrapText="1"/>
    </xf>
    <xf numFmtId="0" fontId="55" fillId="6" borderId="55" xfId="0" applyFont="1" applyFill="1" applyBorder="1" applyAlignment="1">
      <alignment horizontal="center" wrapText="1"/>
    </xf>
    <xf numFmtId="0" fontId="55" fillId="0" borderId="55" xfId="0" applyFont="1" applyBorder="1" applyAlignment="1">
      <alignment horizontal="center" wrapText="1"/>
    </xf>
    <xf numFmtId="0" fontId="55" fillId="6" borderId="47" xfId="0" applyFont="1" applyFill="1" applyBorder="1" applyAlignment="1">
      <alignment horizontal="center" wrapText="1"/>
    </xf>
    <xf numFmtId="0" fontId="55" fillId="0" borderId="56" xfId="0" applyFont="1" applyBorder="1" applyAlignment="1">
      <alignment horizontal="center" wrapText="1"/>
    </xf>
    <xf numFmtId="0" fontId="55" fillId="6" borderId="56" xfId="0" applyFont="1" applyFill="1" applyBorder="1" applyAlignment="1">
      <alignment horizontal="center" wrapText="1"/>
    </xf>
    <xf numFmtId="0" fontId="10" fillId="0" borderId="50" xfId="0" applyFont="1" applyBorder="1" applyAlignment="1">
      <alignment horizontal="center" wrapText="1"/>
    </xf>
    <xf numFmtId="0" fontId="10" fillId="0" borderId="57" xfId="0" applyFont="1" applyBorder="1" applyAlignment="1">
      <alignment horizontal="center" wrapText="1"/>
    </xf>
    <xf numFmtId="0" fontId="55" fillId="0" borderId="47" xfId="0" applyFont="1" applyBorder="1" applyAlignment="1">
      <alignment horizontal="center" wrapText="1"/>
    </xf>
    <xf numFmtId="0" fontId="53" fillId="6" borderId="39" xfId="0" applyFont="1" applyFill="1" applyBorder="1" applyAlignment="1">
      <alignment horizontal="center" wrapText="1"/>
    </xf>
    <xf numFmtId="0" fontId="56" fillId="5" borderId="3" xfId="0" applyFont="1" applyFill="1" applyBorder="1" applyAlignment="1">
      <alignment vertical="top" wrapText="1"/>
    </xf>
    <xf numFmtId="0" fontId="29" fillId="7" borderId="0" xfId="0" applyFont="1" applyFill="1"/>
    <xf numFmtId="0" fontId="53" fillId="0" borderId="2" xfId="0" applyFont="1" applyBorder="1" applyAlignment="1">
      <alignment horizontal="center" vertical="top" wrapText="1"/>
    </xf>
    <xf numFmtId="0" fontId="53" fillId="5" borderId="58" xfId="0" applyFont="1" applyFill="1" applyBorder="1" applyAlignment="1">
      <alignment horizontal="center" vertical="top" wrapText="1"/>
    </xf>
    <xf numFmtId="0" fontId="53" fillId="6" borderId="8" xfId="0" applyFont="1" applyFill="1" applyBorder="1" applyAlignment="1">
      <alignment horizontal="center" vertical="top" wrapText="1"/>
    </xf>
    <xf numFmtId="0" fontId="56" fillId="0" borderId="4" xfId="0" applyFont="1" applyBorder="1" applyAlignment="1">
      <alignment horizontal="center" vertical="top" wrapText="1"/>
    </xf>
    <xf numFmtId="0" fontId="53" fillId="5" borderId="59" xfId="0" applyFont="1" applyFill="1" applyBorder="1" applyAlignment="1">
      <alignment horizontal="center" vertical="top" wrapText="1"/>
    </xf>
    <xf numFmtId="0" fontId="49" fillId="6" borderId="4" xfId="0" applyFont="1" applyFill="1" applyBorder="1" applyAlignment="1">
      <alignment horizontal="center" vertical="top" wrapText="1"/>
    </xf>
    <xf numFmtId="0" fontId="55" fillId="6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5" borderId="59" xfId="0" applyFont="1" applyFill="1" applyBorder="1" applyAlignment="1">
      <alignment horizontal="center" vertical="top" wrapText="1"/>
    </xf>
    <xf numFmtId="0" fontId="49" fillId="5" borderId="59" xfId="0" applyFont="1" applyFill="1" applyBorder="1" applyAlignment="1">
      <alignment horizontal="center" vertical="top" wrapText="1"/>
    </xf>
    <xf numFmtId="0" fontId="55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wrapText="1"/>
    </xf>
    <xf numFmtId="0" fontId="4" fillId="5" borderId="3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vertical="top" wrapText="1"/>
    </xf>
    <xf numFmtId="0" fontId="13" fillId="6" borderId="4" xfId="0" applyFont="1" applyFill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5" borderId="3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vertical="top" wrapText="1"/>
    </xf>
    <xf numFmtId="0" fontId="53" fillId="0" borderId="8" xfId="0" applyFont="1" applyFill="1" applyBorder="1" applyAlignment="1">
      <alignment horizontal="center" wrapText="1"/>
    </xf>
    <xf numFmtId="0" fontId="53" fillId="0" borderId="19" xfId="0" applyFont="1" applyBorder="1" applyAlignment="1">
      <alignment horizontal="center" vertical="top" wrapText="1"/>
    </xf>
    <xf numFmtId="0" fontId="53" fillId="0" borderId="60" xfId="0" applyFont="1" applyBorder="1" applyAlignment="1">
      <alignment horizontal="center" vertical="top" wrapText="1"/>
    </xf>
    <xf numFmtId="0" fontId="53" fillId="6" borderId="60" xfId="0" applyNumberFormat="1" applyFont="1" applyFill="1" applyBorder="1" applyAlignment="1">
      <alignment horizontal="center" vertical="top" wrapText="1"/>
    </xf>
    <xf numFmtId="0" fontId="10" fillId="5" borderId="35" xfId="0" applyFont="1" applyFill="1" applyBorder="1" applyAlignment="1">
      <alignment wrapText="1"/>
    </xf>
    <xf numFmtId="0" fontId="11" fillId="5" borderId="35" xfId="0" applyFont="1" applyFill="1" applyBorder="1" applyAlignment="1">
      <alignment wrapText="1"/>
    </xf>
    <xf numFmtId="0" fontId="53" fillId="0" borderId="39" xfId="0" applyFont="1" applyBorder="1" applyAlignment="1">
      <alignment horizontal="center" vertical="center" wrapText="1"/>
    </xf>
    <xf numFmtId="0" fontId="53" fillId="6" borderId="39" xfId="0" applyFont="1" applyFill="1" applyBorder="1" applyAlignment="1">
      <alignment horizontal="center" vertical="center" wrapText="1"/>
    </xf>
    <xf numFmtId="0" fontId="55" fillId="6" borderId="39" xfId="0" applyFont="1" applyFill="1" applyBorder="1" applyAlignment="1">
      <alignment horizontal="center" vertical="top" wrapText="1"/>
    </xf>
    <xf numFmtId="0" fontId="55" fillId="0" borderId="39" xfId="0" applyFont="1" applyBorder="1" applyAlignment="1">
      <alignment horizontal="center" vertical="top" wrapText="1"/>
    </xf>
    <xf numFmtId="0" fontId="50" fillId="6" borderId="4" xfId="0" applyFont="1" applyFill="1" applyBorder="1" applyAlignment="1">
      <alignment horizontal="right" vertical="top" wrapText="1"/>
    </xf>
    <xf numFmtId="0" fontId="50" fillId="6" borderId="3" xfId="0" applyFont="1" applyFill="1" applyBorder="1" applyAlignment="1">
      <alignment horizontal="right" vertical="top" wrapText="1"/>
    </xf>
    <xf numFmtId="0" fontId="27" fillId="6" borderId="3" xfId="0" applyFont="1" applyFill="1" applyBorder="1" applyAlignment="1">
      <alignment vertical="top" wrapText="1"/>
    </xf>
    <xf numFmtId="0" fontId="57" fillId="5" borderId="6" xfId="0" applyFont="1" applyFill="1" applyBorder="1" applyAlignment="1">
      <alignment vertical="top" wrapText="1"/>
    </xf>
    <xf numFmtId="0" fontId="58" fillId="5" borderId="3" xfId="0" applyFont="1" applyFill="1" applyBorder="1" applyAlignment="1">
      <alignment vertical="top" wrapText="1"/>
    </xf>
    <xf numFmtId="0" fontId="7" fillId="5" borderId="3" xfId="0" applyFont="1" applyFill="1" applyBorder="1" applyAlignment="1">
      <alignment horizontal="center" vertical="top" wrapText="1"/>
    </xf>
    <xf numFmtId="0" fontId="60" fillId="0" borderId="0" xfId="0" applyFont="1" applyFill="1" applyAlignment="1">
      <alignment horizontal="right" vertical="center"/>
    </xf>
    <xf numFmtId="0" fontId="60" fillId="0" borderId="0" xfId="0" applyFont="1"/>
    <xf numFmtId="0" fontId="61" fillId="0" borderId="0" xfId="0" applyFont="1" applyFill="1" applyAlignment="1">
      <alignment horizontal="right" vertical="center"/>
    </xf>
    <xf numFmtId="0" fontId="62" fillId="0" borderId="0" xfId="0" applyFont="1" applyFill="1" applyBorder="1" applyAlignment="1">
      <alignment horizontal="right" vertical="center"/>
    </xf>
    <xf numFmtId="0" fontId="63" fillId="0" borderId="0" xfId="0" applyFont="1" applyFill="1" applyBorder="1" applyAlignment="1">
      <alignment horizontal="right" vertical="center"/>
    </xf>
    <xf numFmtId="0" fontId="63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29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6" xfId="0" applyNumberFormat="1" applyFont="1" applyFill="1" applyBorder="1" applyAlignment="1" applyProtection="1">
      <alignment horizontal="center" vertical="center" wrapText="1"/>
      <protection locked="0"/>
    </xf>
    <xf numFmtId="165" fontId="18" fillId="2" borderId="0" xfId="0" applyNumberFormat="1" applyFont="1" applyFill="1" applyBorder="1" applyAlignment="1">
      <alignment horizontal="left" vertical="center"/>
    </xf>
    <xf numFmtId="0" fontId="64" fillId="0" borderId="13" xfId="0" applyFont="1" applyBorder="1" applyAlignment="1">
      <alignment horizontal="right" vertical="top" wrapText="1"/>
    </xf>
    <xf numFmtId="0" fontId="68" fillId="0" borderId="13" xfId="0" applyFont="1" applyBorder="1" applyAlignment="1">
      <alignment horizontal="right" vertical="top" wrapText="1"/>
    </xf>
    <xf numFmtId="0" fontId="64" fillId="0" borderId="12" xfId="0" applyFont="1" applyBorder="1" applyAlignment="1">
      <alignment horizontal="right" vertical="top" wrapText="1"/>
    </xf>
    <xf numFmtId="0" fontId="64" fillId="0" borderId="14" xfId="0" applyFont="1" applyBorder="1" applyAlignment="1">
      <alignment horizontal="right" vertical="top" wrapText="1"/>
    </xf>
    <xf numFmtId="0" fontId="64" fillId="0" borderId="15" xfId="0" applyFont="1" applyBorder="1" applyAlignment="1">
      <alignment horizontal="right" vertical="top" wrapText="1"/>
    </xf>
    <xf numFmtId="0" fontId="65" fillId="0" borderId="8" xfId="0" applyFont="1" applyBorder="1" applyAlignment="1">
      <alignment horizontal="right" vertical="top" wrapText="1"/>
    </xf>
    <xf numFmtId="0" fontId="68" fillId="0" borderId="12" xfId="0" applyFont="1" applyBorder="1" applyAlignment="1">
      <alignment horizontal="right" vertical="top" wrapText="1"/>
    </xf>
    <xf numFmtId="0" fontId="68" fillId="0" borderId="14" xfId="0" applyFont="1" applyBorder="1" applyAlignment="1">
      <alignment horizontal="right" vertical="top" wrapText="1"/>
    </xf>
    <xf numFmtId="0" fontId="68" fillId="0" borderId="5" xfId="0" applyFont="1" applyBorder="1" applyAlignment="1">
      <alignment horizontal="right" vertical="top" wrapText="1"/>
    </xf>
    <xf numFmtId="0" fontId="68" fillId="0" borderId="62" xfId="0" applyFont="1" applyBorder="1" applyAlignment="1">
      <alignment horizontal="right" vertical="top" wrapText="1"/>
    </xf>
    <xf numFmtId="0" fontId="68" fillId="0" borderId="3" xfId="0" applyFont="1" applyBorder="1" applyAlignment="1">
      <alignment horizontal="right" vertical="top" wrapText="1"/>
    </xf>
    <xf numFmtId="0" fontId="68" fillId="0" borderId="12" xfId="0" applyFont="1" applyBorder="1" applyAlignment="1">
      <alignment vertical="top" wrapText="1"/>
    </xf>
    <xf numFmtId="0" fontId="68" fillId="0" borderId="15" xfId="0" applyFont="1" applyBorder="1" applyAlignment="1">
      <alignment horizontal="right" vertical="top" wrapText="1"/>
    </xf>
    <xf numFmtId="0" fontId="69" fillId="0" borderId="8" xfId="0" applyFont="1" applyBorder="1" applyAlignment="1">
      <alignment horizontal="right" vertical="top" wrapText="1"/>
    </xf>
    <xf numFmtId="0" fontId="67" fillId="0" borderId="12" xfId="0" applyFont="1" applyBorder="1" applyAlignment="1">
      <alignment vertical="top" wrapText="1"/>
    </xf>
    <xf numFmtId="0" fontId="68" fillId="0" borderId="12" xfId="0" applyFont="1" applyBorder="1" applyAlignment="1">
      <alignment horizontal="left" vertical="top" wrapText="1" indent="2"/>
    </xf>
    <xf numFmtId="0" fontId="68" fillId="0" borderId="9" xfId="0" applyFont="1" applyBorder="1" applyAlignment="1">
      <alignment horizontal="right" vertical="top" wrapText="1"/>
    </xf>
    <xf numFmtId="0" fontId="69" fillId="0" borderId="3" xfId="0" applyFont="1" applyBorder="1" applyAlignment="1">
      <alignment horizontal="right" vertical="top" wrapText="1"/>
    </xf>
    <xf numFmtId="0" fontId="70" fillId="0" borderId="0" xfId="0" applyFont="1" applyAlignment="1"/>
    <xf numFmtId="0" fontId="67" fillId="0" borderId="0" xfId="0" applyFont="1"/>
    <xf numFmtId="0" fontId="71" fillId="0" borderId="0" xfId="0" applyFont="1" applyAlignment="1"/>
    <xf numFmtId="0" fontId="70" fillId="0" borderId="0" xfId="0" applyFont="1" applyAlignment="1">
      <alignment horizontal="justify"/>
    </xf>
    <xf numFmtId="0" fontId="66" fillId="0" borderId="0" xfId="0" applyFont="1"/>
    <xf numFmtId="0" fontId="0" fillId="4" borderId="0" xfId="0" applyFill="1"/>
    <xf numFmtId="0" fontId="55" fillId="4" borderId="50" xfId="0" applyFont="1" applyFill="1" applyBorder="1" applyAlignment="1">
      <alignment horizontal="center" wrapText="1"/>
    </xf>
    <xf numFmtId="0" fontId="9" fillId="4" borderId="0" xfId="0" applyFont="1" applyFill="1"/>
    <xf numFmtId="0" fontId="67" fillId="0" borderId="0" xfId="0" applyFont="1" applyFill="1" applyBorder="1" applyAlignment="1">
      <alignment horizontal="justify" vertical="top" wrapText="1"/>
    </xf>
    <xf numFmtId="0" fontId="38" fillId="0" borderId="0" xfId="0" applyFont="1" applyAlignment="1">
      <alignment horizontal="left"/>
    </xf>
    <xf numFmtId="0" fontId="29" fillId="10" borderId="3" xfId="0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16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horizontal="justify"/>
    </xf>
    <xf numFmtId="0" fontId="49" fillId="6" borderId="2" xfId="0" applyFont="1" applyFill="1" applyBorder="1" applyAlignment="1">
      <alignment horizontal="right" vertical="top" wrapText="1"/>
    </xf>
    <xf numFmtId="0" fontId="49" fillId="6" borderId="6" xfId="0" applyFont="1" applyFill="1" applyBorder="1" applyAlignment="1">
      <alignment horizontal="right" vertical="top" wrapText="1"/>
    </xf>
    <xf numFmtId="0" fontId="32" fillId="5" borderId="4" xfId="0" applyFont="1" applyFill="1" applyBorder="1" applyAlignment="1">
      <alignment horizontal="center" vertical="center" wrapText="1"/>
    </xf>
    <xf numFmtId="0" fontId="29" fillId="0" borderId="64" xfId="0" applyFont="1" applyBorder="1" applyAlignment="1">
      <alignment horizontal="center"/>
    </xf>
    <xf numFmtId="0" fontId="73" fillId="0" borderId="12" xfId="0" applyFont="1" applyBorder="1" applyAlignment="1">
      <alignment horizontal="right" vertical="top" wrapText="1"/>
    </xf>
    <xf numFmtId="0" fontId="73" fillId="0" borderId="14" xfId="0" applyFont="1" applyBorder="1" applyAlignment="1">
      <alignment horizontal="right" vertical="top" wrapText="1"/>
    </xf>
    <xf numFmtId="0" fontId="73" fillId="0" borderId="5" xfId="0" applyFont="1" applyBorder="1" applyAlignment="1">
      <alignment horizontal="right" vertical="top" wrapText="1"/>
    </xf>
    <xf numFmtId="0" fontId="73" fillId="0" borderId="61" xfId="0" applyFont="1" applyBorder="1" applyAlignment="1">
      <alignment horizontal="right" vertical="top" wrapText="1"/>
    </xf>
    <xf numFmtId="0" fontId="73" fillId="0" borderId="13" xfId="0" applyFont="1" applyBorder="1" applyAlignment="1">
      <alignment horizontal="right" vertical="top" wrapText="1"/>
    </xf>
    <xf numFmtId="0" fontId="74" fillId="0" borderId="14" xfId="0" applyFont="1" applyBorder="1" applyAlignment="1">
      <alignment horizontal="right" vertical="top" wrapText="1"/>
    </xf>
    <xf numFmtId="0" fontId="73" fillId="0" borderId="21" xfId="0" applyFont="1" applyBorder="1" applyAlignment="1">
      <alignment horizontal="right" vertical="top" wrapText="1"/>
    </xf>
    <xf numFmtId="0" fontId="73" fillId="0" borderId="23" xfId="0" applyFont="1" applyBorder="1" applyAlignment="1">
      <alignment horizontal="right" vertical="top" wrapText="1"/>
    </xf>
    <xf numFmtId="0" fontId="75" fillId="0" borderId="22" xfId="0" applyFont="1" applyBorder="1" applyAlignment="1">
      <alignment horizontal="right" vertical="top" wrapText="1"/>
    </xf>
    <xf numFmtId="49" fontId="28" fillId="5" borderId="4" xfId="0" applyNumberFormat="1" applyFont="1" applyFill="1" applyBorder="1" applyAlignment="1">
      <alignment horizontal="center" vertical="center" wrapText="1"/>
    </xf>
    <xf numFmtId="0" fontId="36" fillId="4" borderId="63" xfId="0" applyFont="1" applyFill="1" applyBorder="1" applyAlignment="1">
      <alignment horizontal="center" textRotation="90" wrapText="1"/>
    </xf>
    <xf numFmtId="0" fontId="29" fillId="4" borderId="32" xfId="0" applyFont="1" applyFill="1" applyBorder="1" applyAlignment="1">
      <alignment horizontal="center" vertical="center" wrapText="1"/>
    </xf>
    <xf numFmtId="0" fontId="29" fillId="5" borderId="8" xfId="0" applyFont="1" applyFill="1" applyBorder="1" applyAlignment="1">
      <alignment horizontal="center" vertical="center" wrapText="1"/>
    </xf>
    <xf numFmtId="0" fontId="7" fillId="0" borderId="0" xfId="0" applyFont="1"/>
    <xf numFmtId="0" fontId="76" fillId="0" borderId="6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right" vertical="top" wrapText="1"/>
    </xf>
    <xf numFmtId="0" fontId="27" fillId="8" borderId="59" xfId="0" applyFont="1" applyFill="1" applyBorder="1" applyAlignment="1">
      <alignment horizontal="right" vertical="top" wrapText="1"/>
    </xf>
    <xf numFmtId="0" fontId="27" fillId="8" borderId="59" xfId="0" applyFont="1" applyFill="1" applyBorder="1" applyAlignment="1">
      <alignment horizontal="justify" vertical="top" wrapText="1"/>
    </xf>
    <xf numFmtId="0" fontId="29" fillId="8" borderId="2" xfId="0" applyFont="1" applyFill="1" applyBorder="1" applyAlignment="1">
      <alignment horizontal="center"/>
    </xf>
    <xf numFmtId="0" fontId="29" fillId="0" borderId="4" xfId="0" applyFont="1" applyBorder="1" applyAlignment="1">
      <alignment horizontal="left"/>
    </xf>
    <xf numFmtId="0" fontId="27" fillId="0" borderId="6" xfId="0" applyFont="1" applyBorder="1"/>
    <xf numFmtId="0" fontId="29" fillId="0" borderId="4" xfId="0" applyFont="1" applyFill="1" applyBorder="1" applyAlignment="1">
      <alignment horizontal="center" vertical="top" wrapText="1"/>
    </xf>
    <xf numFmtId="0" fontId="29" fillId="0" borderId="9" xfId="0" applyFont="1" applyBorder="1" applyAlignment="1">
      <alignment vertical="top" wrapText="1"/>
    </xf>
    <xf numFmtId="0" fontId="29" fillId="0" borderId="11" xfId="0" applyFont="1" applyBorder="1" applyAlignment="1">
      <alignment vertical="top" wrapText="1"/>
    </xf>
    <xf numFmtId="0" fontId="29" fillId="0" borderId="10" xfId="0" applyFont="1" applyBorder="1" applyAlignment="1">
      <alignment vertical="top" wrapText="1"/>
    </xf>
    <xf numFmtId="0" fontId="18" fillId="9" borderId="0" xfId="0" applyFont="1" applyFill="1" applyAlignment="1">
      <alignment horizontal="right" vertical="center"/>
    </xf>
    <xf numFmtId="165" fontId="18" fillId="9" borderId="0" xfId="0" applyNumberFormat="1" applyFont="1" applyFill="1" applyBorder="1" applyAlignment="1">
      <alignment horizontal="left" vertical="center"/>
    </xf>
    <xf numFmtId="0" fontId="18" fillId="9" borderId="0" xfId="0" applyFont="1" applyFill="1" applyBorder="1" applyAlignment="1">
      <alignment horizontal="left" vertical="center"/>
    </xf>
    <xf numFmtId="0" fontId="77" fillId="0" borderId="0" xfId="0" applyFont="1" applyFill="1" applyBorder="1" applyAlignment="1">
      <alignment horizontal="left" vertical="center"/>
    </xf>
    <xf numFmtId="0" fontId="77" fillId="0" borderId="0" xfId="0" applyFont="1" applyFill="1" applyAlignment="1">
      <alignment horizontal="right" vertical="center"/>
    </xf>
    <xf numFmtId="165" fontId="77" fillId="0" borderId="0" xfId="0" applyNumberFormat="1" applyFont="1" applyFill="1" applyBorder="1" applyAlignment="1">
      <alignment horizontal="left" vertical="center"/>
    </xf>
    <xf numFmtId="0" fontId="78" fillId="6" borderId="13" xfId="0" applyFont="1" applyFill="1" applyBorder="1" applyAlignment="1">
      <alignment horizontal="center" wrapText="1"/>
    </xf>
    <xf numFmtId="0" fontId="79" fillId="0" borderId="30" xfId="0" applyFont="1" applyFill="1" applyBorder="1" applyAlignment="1">
      <alignment horizontal="center" vertical="center"/>
    </xf>
    <xf numFmtId="0" fontId="79" fillId="0" borderId="4" xfId="0" applyFont="1" applyFill="1" applyBorder="1" applyAlignment="1">
      <alignment horizontal="center" vertical="center"/>
    </xf>
    <xf numFmtId="167" fontId="77" fillId="0" borderId="0" xfId="0" applyNumberFormat="1" applyFont="1" applyFill="1" applyBorder="1" applyAlignment="1">
      <alignment horizontal="left" vertical="center"/>
    </xf>
    <xf numFmtId="167" fontId="80" fillId="0" borderId="0" xfId="0" applyNumberFormat="1" applyFont="1" applyFill="1" applyBorder="1" applyAlignment="1">
      <alignment horizontal="left"/>
    </xf>
    <xf numFmtId="0" fontId="6" fillId="11" borderId="3" xfId="0" applyFont="1" applyFill="1" applyBorder="1" applyAlignment="1">
      <alignment horizontal="center" vertical="top" wrapText="1"/>
    </xf>
    <xf numFmtId="0" fontId="78" fillId="11" borderId="4" xfId="0" applyFont="1" applyFill="1" applyBorder="1" applyAlignment="1">
      <alignment horizontal="center" wrapText="1"/>
    </xf>
    <xf numFmtId="0" fontId="29" fillId="5" borderId="7" xfId="0" applyFont="1" applyFill="1" applyBorder="1" applyAlignment="1">
      <alignment horizontal="center" vertical="top" wrapText="1"/>
    </xf>
    <xf numFmtId="0" fontId="29" fillId="5" borderId="18" xfId="0" applyFont="1" applyFill="1" applyBorder="1" applyAlignment="1">
      <alignment horizontal="center" vertical="top" wrapText="1"/>
    </xf>
    <xf numFmtId="0" fontId="4" fillId="11" borderId="26" xfId="0" applyFont="1" applyFill="1" applyBorder="1" applyAlignment="1">
      <alignment horizontal="center" wrapText="1"/>
    </xf>
    <xf numFmtId="0" fontId="4" fillId="11" borderId="9" xfId="0" applyFont="1" applyFill="1" applyBorder="1" applyAlignment="1">
      <alignment horizontal="center" wrapText="1"/>
    </xf>
    <xf numFmtId="0" fontId="4" fillId="11" borderId="6" xfId="0" applyFont="1" applyFill="1" applyBorder="1" applyAlignment="1">
      <alignment horizontal="center" wrapText="1"/>
    </xf>
    <xf numFmtId="0" fontId="78" fillId="11" borderId="9" xfId="0" applyFont="1" applyFill="1" applyBorder="1" applyAlignment="1">
      <alignment horizontal="center" wrapText="1"/>
    </xf>
    <xf numFmtId="0" fontId="78" fillId="11" borderId="5" xfId="0" applyFont="1" applyFill="1" applyBorder="1" applyAlignment="1">
      <alignment horizontal="center" wrapText="1"/>
    </xf>
    <xf numFmtId="0" fontId="78" fillId="0" borderId="8" xfId="0" applyFont="1" applyFill="1" applyBorder="1" applyAlignment="1">
      <alignment horizontal="center" vertical="top" wrapText="1"/>
    </xf>
    <xf numFmtId="0" fontId="79" fillId="0" borderId="42" xfId="0" applyFont="1" applyFill="1" applyBorder="1" applyAlignment="1">
      <alignment horizontal="center"/>
    </xf>
    <xf numFmtId="0" fontId="77" fillId="0" borderId="0" xfId="0" applyFont="1" applyFill="1" applyBorder="1" applyAlignment="1">
      <alignment horizontal="right" vertical="center"/>
    </xf>
    <xf numFmtId="0" fontId="78" fillId="0" borderId="13" xfId="0" applyFont="1" applyFill="1" applyBorder="1" applyAlignment="1">
      <alignment horizontal="center" wrapText="1"/>
    </xf>
    <xf numFmtId="0" fontId="78" fillId="0" borderId="12" xfId="0" applyFont="1" applyFill="1" applyBorder="1" applyAlignment="1">
      <alignment horizontal="center" wrapText="1"/>
    </xf>
    <xf numFmtId="0" fontId="78" fillId="6" borderId="12" xfId="0" applyFont="1" applyFill="1" applyBorder="1" applyAlignment="1">
      <alignment horizontal="center" wrapText="1"/>
    </xf>
    <xf numFmtId="0" fontId="78" fillId="0" borderId="13" xfId="0" applyFont="1" applyFill="1" applyBorder="1" applyAlignment="1">
      <alignment horizontal="center" vertical="top" wrapText="1"/>
    </xf>
    <xf numFmtId="0" fontId="78" fillId="0" borderId="12" xfId="0" applyFont="1" applyFill="1" applyBorder="1" applyAlignment="1">
      <alignment horizontal="center" vertical="top" wrapText="1"/>
    </xf>
    <xf numFmtId="0" fontId="78" fillId="6" borderId="13" xfId="0" applyFont="1" applyFill="1" applyBorder="1" applyAlignment="1">
      <alignment horizontal="center" vertical="top" wrapText="1"/>
    </xf>
    <xf numFmtId="0" fontId="79" fillId="0" borderId="32" xfId="0" applyFont="1" applyFill="1" applyBorder="1" applyAlignment="1">
      <alignment horizontal="center"/>
    </xf>
    <xf numFmtId="0" fontId="78" fillId="6" borderId="39" xfId="0" applyFont="1" applyFill="1" applyBorder="1" applyAlignment="1">
      <alignment horizontal="center" wrapText="1"/>
    </xf>
    <xf numFmtId="0" fontId="78" fillId="0" borderId="9" xfId="0" applyFont="1" applyFill="1" applyBorder="1" applyAlignment="1">
      <alignment horizontal="center" vertical="top" wrapText="1"/>
    </xf>
    <xf numFmtId="0" fontId="78" fillId="0" borderId="11" xfId="0" applyFont="1" applyFill="1" applyBorder="1" applyAlignment="1">
      <alignment horizontal="center" vertical="top" wrapText="1"/>
    </xf>
    <xf numFmtId="0" fontId="78" fillId="0" borderId="5" xfId="0" applyFont="1" applyFill="1" applyBorder="1" applyAlignment="1">
      <alignment horizontal="center" vertical="top" wrapText="1"/>
    </xf>
    <xf numFmtId="0" fontId="78" fillId="0" borderId="10" xfId="0" applyFont="1" applyFill="1" applyBorder="1" applyAlignment="1">
      <alignment horizontal="center" vertical="top" wrapText="1"/>
    </xf>
    <xf numFmtId="0" fontId="78" fillId="0" borderId="3" xfId="0" applyFont="1" applyFill="1" applyBorder="1" applyAlignment="1">
      <alignment horizontal="center" wrapText="1"/>
    </xf>
    <xf numFmtId="0" fontId="79" fillId="0" borderId="8" xfId="0" applyFont="1" applyFill="1" applyBorder="1" applyAlignment="1">
      <alignment horizontal="center"/>
    </xf>
    <xf numFmtId="0" fontId="81" fillId="6" borderId="3" xfId="0" applyFont="1" applyFill="1" applyBorder="1" applyAlignment="1">
      <alignment horizontal="center" wrapText="1"/>
    </xf>
    <xf numFmtId="0" fontId="81" fillId="0" borderId="3" xfId="0" applyFont="1" applyBorder="1" applyAlignment="1">
      <alignment horizontal="center" wrapText="1"/>
    </xf>
    <xf numFmtId="0" fontId="28" fillId="0" borderId="31" xfId="0" applyFont="1" applyBorder="1" applyAlignment="1">
      <alignment horizontal="center" wrapText="1"/>
    </xf>
    <xf numFmtId="0" fontId="28" fillId="0" borderId="30" xfId="0" applyFont="1" applyBorder="1" applyAlignment="1">
      <alignment horizontal="center" wrapText="1"/>
    </xf>
    <xf numFmtId="0" fontId="28" fillId="0" borderId="8" xfId="0" applyFont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36" fillId="4" borderId="31" xfId="0" applyFont="1" applyFill="1" applyBorder="1" applyAlignment="1">
      <alignment horizontal="center" vertical="center" wrapText="1"/>
    </xf>
    <xf numFmtId="0" fontId="36" fillId="4" borderId="30" xfId="0" applyFont="1" applyFill="1" applyBorder="1" applyAlignment="1">
      <alignment horizontal="center" vertical="center" wrapText="1"/>
    </xf>
    <xf numFmtId="0" fontId="36" fillId="4" borderId="8" xfId="0" applyFont="1" applyFill="1" applyBorder="1" applyAlignment="1">
      <alignment horizontal="center" vertical="center" wrapText="1"/>
    </xf>
    <xf numFmtId="0" fontId="29" fillId="0" borderId="30" xfId="0" applyFont="1" applyBorder="1" applyAlignment="1">
      <alignment vertical="top" wrapText="1"/>
    </xf>
    <xf numFmtId="0" fontId="51" fillId="0" borderId="31" xfId="0" applyFont="1" applyFill="1" applyBorder="1" applyAlignment="1">
      <alignment horizontal="center" vertical="top" wrapText="1"/>
    </xf>
    <xf numFmtId="0" fontId="51" fillId="0" borderId="8" xfId="0" applyFont="1" applyFill="1" applyBorder="1" applyAlignment="1">
      <alignment horizontal="center" vertical="top" wrapText="1"/>
    </xf>
    <xf numFmtId="0" fontId="29" fillId="4" borderId="31" xfId="0" applyFont="1" applyFill="1" applyBorder="1" applyAlignment="1">
      <alignment horizontal="center" vertical="center" wrapText="1"/>
    </xf>
    <xf numFmtId="0" fontId="29" fillId="4" borderId="30" xfId="0" applyFont="1" applyFill="1" applyBorder="1" applyAlignment="1">
      <alignment horizontal="center" vertical="center" wrapText="1"/>
    </xf>
    <xf numFmtId="0" fontId="29" fillId="4" borderId="8" xfId="0" applyFont="1" applyFill="1" applyBorder="1" applyAlignment="1">
      <alignment horizontal="center" vertical="center" wrapText="1"/>
    </xf>
    <xf numFmtId="0" fontId="36" fillId="4" borderId="2" xfId="0" applyFont="1" applyFill="1" applyBorder="1" applyAlignment="1">
      <alignment wrapText="1"/>
    </xf>
    <xf numFmtId="0" fontId="36" fillId="4" borderId="6" xfId="0" applyFont="1" applyFill="1" applyBorder="1" applyAlignment="1">
      <alignment wrapText="1"/>
    </xf>
    <xf numFmtId="0" fontId="36" fillId="4" borderId="2" xfId="0" applyFont="1" applyFill="1" applyBorder="1" applyAlignment="1">
      <alignment horizontal="center" textRotation="90" wrapText="1"/>
    </xf>
    <xf numFmtId="0" fontId="36" fillId="4" borderId="6" xfId="0" applyFont="1" applyFill="1" applyBorder="1" applyAlignment="1">
      <alignment horizontal="center" textRotation="90" wrapText="1"/>
    </xf>
    <xf numFmtId="0" fontId="49" fillId="5" borderId="4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4" fillId="4" borderId="31" xfId="0" applyFont="1" applyFill="1" applyBorder="1" applyAlignment="1">
      <alignment vertical="top" wrapText="1"/>
    </xf>
    <xf numFmtId="0" fontId="4" fillId="4" borderId="30" xfId="0" applyFont="1" applyFill="1" applyBorder="1" applyAlignment="1">
      <alignment vertical="top" wrapText="1"/>
    </xf>
    <xf numFmtId="0" fontId="4" fillId="4" borderId="8" xfId="0" applyFont="1" applyFill="1" applyBorder="1" applyAlignment="1">
      <alignment vertical="top" wrapText="1"/>
    </xf>
    <xf numFmtId="0" fontId="29" fillId="5" borderId="31" xfId="0" applyFont="1" applyFill="1" applyBorder="1" applyAlignment="1">
      <alignment horizontal="center" vertical="top" wrapText="1"/>
    </xf>
    <xf numFmtId="0" fontId="29" fillId="5" borderId="30" xfId="0" applyFont="1" applyFill="1" applyBorder="1" applyAlignment="1">
      <alignment horizontal="center" vertical="top" wrapText="1"/>
    </xf>
    <xf numFmtId="0" fontId="29" fillId="5" borderId="8" xfId="0" applyFont="1" applyFill="1" applyBorder="1" applyAlignment="1">
      <alignment horizontal="center" vertical="top" wrapText="1"/>
    </xf>
    <xf numFmtId="0" fontId="38" fillId="0" borderId="0" xfId="0" applyFont="1" applyBorder="1" applyAlignment="1">
      <alignment horizontal="left"/>
    </xf>
    <xf numFmtId="0" fontId="38" fillId="0" borderId="0" xfId="0" applyFont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409575</xdr:colOff>
      <xdr:row>108</xdr:row>
      <xdr:rowOff>114300</xdr:rowOff>
    </xdr:from>
    <xdr:to>
      <xdr:col>19</xdr:col>
      <xdr:colOff>561975</xdr:colOff>
      <xdr:row>108</xdr:row>
      <xdr:rowOff>114300</xdr:rowOff>
    </xdr:to>
    <xdr:sp macro="" textlink="">
      <xdr:nvSpPr>
        <xdr:cNvPr id="1255" name="Line 1"/>
        <xdr:cNvSpPr>
          <a:spLocks noChangeShapeType="1"/>
        </xdr:cNvSpPr>
      </xdr:nvSpPr>
      <xdr:spPr bwMode="auto">
        <a:xfrm flipH="1">
          <a:off x="16354425" y="23631525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5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5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6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8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72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4" Type="http://schemas.openxmlformats.org/officeDocument/2006/relationships/printerSettings" Target="../printerSettings/printerSettings7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8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4" Type="http://schemas.openxmlformats.org/officeDocument/2006/relationships/printerSettings" Target="../printerSettings/printerSettings8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8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92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4.bin"/><Relationship Id="rId1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6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100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4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7.bin"/><Relationship Id="rId2" Type="http://schemas.openxmlformats.org/officeDocument/2006/relationships/printerSettings" Target="../printerSettings/printerSettings106.bin"/><Relationship Id="rId1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8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1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12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5.bin"/><Relationship Id="rId2" Type="http://schemas.openxmlformats.org/officeDocument/2006/relationships/printerSettings" Target="../printerSettings/printerSettings114.bin"/><Relationship Id="rId1" Type="http://schemas.openxmlformats.org/officeDocument/2006/relationships/printerSettings" Target="../printerSettings/printerSettings113.bin"/><Relationship Id="rId4" Type="http://schemas.openxmlformats.org/officeDocument/2006/relationships/printerSettings" Target="../printerSettings/printerSettings11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9.bin"/><Relationship Id="rId2" Type="http://schemas.openxmlformats.org/officeDocument/2006/relationships/printerSettings" Target="../printerSettings/printerSettings118.bin"/><Relationship Id="rId1" Type="http://schemas.openxmlformats.org/officeDocument/2006/relationships/printerSettings" Target="../printerSettings/printerSettings117.bin"/><Relationship Id="rId4" Type="http://schemas.openxmlformats.org/officeDocument/2006/relationships/printerSettings" Target="../printerSettings/printerSettings12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4" Type="http://schemas.openxmlformats.org/officeDocument/2006/relationships/printerSettings" Target="../printerSettings/printerSettings124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7.bin"/><Relationship Id="rId2" Type="http://schemas.openxmlformats.org/officeDocument/2006/relationships/printerSettings" Target="../printerSettings/printerSettings126.bin"/><Relationship Id="rId1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1.bin"/><Relationship Id="rId2" Type="http://schemas.openxmlformats.org/officeDocument/2006/relationships/printerSettings" Target="../printerSettings/printerSettings130.bin"/><Relationship Id="rId1" Type="http://schemas.openxmlformats.org/officeDocument/2006/relationships/printerSettings" Target="../printerSettings/printerSettings129.bin"/><Relationship Id="rId4" Type="http://schemas.openxmlformats.org/officeDocument/2006/relationships/printerSettings" Target="../printerSettings/printerSettings132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5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4" Type="http://schemas.openxmlformats.org/officeDocument/2006/relationships/printerSettings" Target="../printerSettings/printerSettings136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9.bin"/><Relationship Id="rId2" Type="http://schemas.openxmlformats.org/officeDocument/2006/relationships/printerSettings" Target="../printerSettings/printerSettings138.bin"/><Relationship Id="rId1" Type="http://schemas.openxmlformats.org/officeDocument/2006/relationships/printerSettings" Target="../printerSettings/printerSettings137.bin"/><Relationship Id="rId4" Type="http://schemas.openxmlformats.org/officeDocument/2006/relationships/printerSettings" Target="../printerSettings/printerSettings14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5.bin"/><Relationship Id="rId2" Type="http://schemas.openxmlformats.org/officeDocument/2006/relationships/printerSettings" Target="../printerSettings/printerSettings144.bin"/><Relationship Id="rId1" Type="http://schemas.openxmlformats.org/officeDocument/2006/relationships/printerSettings" Target="../printerSettings/printerSettings143.bin"/><Relationship Id="rId4" Type="http://schemas.openxmlformats.org/officeDocument/2006/relationships/printerSettings" Target="../printerSettings/printerSettings146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9.bin"/><Relationship Id="rId2" Type="http://schemas.openxmlformats.org/officeDocument/2006/relationships/printerSettings" Target="../printerSettings/printerSettings148.bin"/><Relationship Id="rId1" Type="http://schemas.openxmlformats.org/officeDocument/2006/relationships/printerSettings" Target="../printerSettings/printerSettings147.bin"/><Relationship Id="rId4" Type="http://schemas.openxmlformats.org/officeDocument/2006/relationships/printerSettings" Target="../printerSettings/printerSettings15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3.bin"/><Relationship Id="rId2" Type="http://schemas.openxmlformats.org/officeDocument/2006/relationships/printerSettings" Target="../printerSettings/printerSettings152.bin"/><Relationship Id="rId1" Type="http://schemas.openxmlformats.org/officeDocument/2006/relationships/printerSettings" Target="../printerSettings/printerSettings151.bin"/><Relationship Id="rId4" Type="http://schemas.openxmlformats.org/officeDocument/2006/relationships/printerSettings" Target="../printerSettings/printerSettings15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6"/>
  <sheetViews>
    <sheetView showGridLines="0" tabSelected="1" zoomScaleNormal="100" zoomScaleSheetLayoutView="100" workbookViewId="0"/>
  </sheetViews>
  <sheetFormatPr defaultColWidth="9.140625" defaultRowHeight="12.75"/>
  <cols>
    <col min="1" max="1" width="42.140625" customWidth="1"/>
    <col min="2" max="2" width="20.7109375" bestFit="1" customWidth="1"/>
    <col min="3" max="3" width="9.140625" customWidth="1"/>
    <col min="4" max="4" width="6.42578125" customWidth="1"/>
    <col min="5" max="9" width="9.140625" customWidth="1"/>
    <col min="10" max="10" width="19.140625" bestFit="1" customWidth="1"/>
    <col min="11" max="11" width="13.140625" bestFit="1" customWidth="1"/>
    <col min="12" max="21" width="9.140625" customWidth="1"/>
    <col min="22" max="22" width="53.85546875" customWidth="1"/>
    <col min="23" max="23" width="13.140625" customWidth="1"/>
  </cols>
  <sheetData>
    <row r="1" spans="1:8" ht="113.25" customHeight="1" thickBot="1">
      <c r="A1" s="194" t="s">
        <v>261</v>
      </c>
      <c r="B1" s="195" t="s">
        <v>683</v>
      </c>
      <c r="C1" s="195" t="s">
        <v>684</v>
      </c>
      <c r="D1" s="196"/>
      <c r="E1" s="196" t="s">
        <v>685</v>
      </c>
      <c r="F1" s="196" t="s">
        <v>686</v>
      </c>
      <c r="G1" s="196" t="s">
        <v>687</v>
      </c>
      <c r="H1" s="196" t="s">
        <v>688</v>
      </c>
    </row>
    <row r="2" spans="1:8" ht="15.75" thickBot="1">
      <c r="A2" s="91"/>
      <c r="B2" s="104"/>
      <c r="C2" s="104"/>
      <c r="D2" s="98" t="s">
        <v>338</v>
      </c>
      <c r="E2" s="99" t="s">
        <v>339</v>
      </c>
      <c r="F2" s="99" t="s">
        <v>340</v>
      </c>
      <c r="G2" s="99" t="s">
        <v>341</v>
      </c>
      <c r="H2" s="99" t="s">
        <v>342</v>
      </c>
    </row>
    <row r="3" spans="1:8" ht="15.75" thickBot="1">
      <c r="A3" s="90" t="s">
        <v>257</v>
      </c>
      <c r="B3" s="105" t="s">
        <v>258</v>
      </c>
      <c r="C3" s="661"/>
      <c r="D3" s="100">
        <v>7100</v>
      </c>
      <c r="E3" s="512">
        <f>SUM(F3:H3)</f>
        <v>2000</v>
      </c>
      <c r="F3" s="513">
        <v>1000</v>
      </c>
      <c r="G3" s="513">
        <v>600</v>
      </c>
      <c r="H3" s="513">
        <v>400</v>
      </c>
    </row>
    <row r="4" spans="1:8" ht="15.75" thickBot="1">
      <c r="A4" s="92" t="s">
        <v>259</v>
      </c>
      <c r="B4" s="107" t="s">
        <v>260</v>
      </c>
      <c r="C4" s="663">
        <v>3</v>
      </c>
      <c r="D4" s="101">
        <v>7110</v>
      </c>
      <c r="E4" s="512">
        <f t="shared" ref="E4:E24" si="0">SUM(F4:H4)</f>
        <v>1000</v>
      </c>
      <c r="F4" s="514">
        <v>500</v>
      </c>
      <c r="G4" s="514">
        <v>300</v>
      </c>
      <c r="H4" s="514">
        <v>200</v>
      </c>
    </row>
    <row r="5" spans="1:8" ht="30.75" thickBot="1">
      <c r="A5" s="93" t="s">
        <v>305</v>
      </c>
      <c r="B5" s="109" t="s">
        <v>306</v>
      </c>
      <c r="C5" s="664">
        <v>5</v>
      </c>
      <c r="D5" s="101">
        <v>7120</v>
      </c>
      <c r="E5" s="512">
        <f t="shared" si="0"/>
        <v>1000</v>
      </c>
      <c r="F5" s="515">
        <v>500</v>
      </c>
      <c r="G5" s="515">
        <v>300</v>
      </c>
      <c r="H5" s="515">
        <v>200</v>
      </c>
    </row>
    <row r="6" spans="1:8" ht="15.75" thickBot="1">
      <c r="A6" s="93" t="s">
        <v>383</v>
      </c>
      <c r="B6" s="109" t="s">
        <v>384</v>
      </c>
      <c r="C6" s="664">
        <v>6</v>
      </c>
      <c r="D6" s="101">
        <v>7130</v>
      </c>
      <c r="E6" s="512">
        <f t="shared" si="0"/>
        <v>1000</v>
      </c>
      <c r="F6" s="515">
        <v>500</v>
      </c>
      <c r="G6" s="515">
        <v>300</v>
      </c>
      <c r="H6" s="515">
        <v>200</v>
      </c>
    </row>
    <row r="7" spans="1:8" ht="17.25" customHeight="1" thickBot="1">
      <c r="A7" s="93" t="s">
        <v>385</v>
      </c>
      <c r="B7" s="109" t="s">
        <v>386</v>
      </c>
      <c r="C7" s="664">
        <v>7</v>
      </c>
      <c r="D7" s="101">
        <v>7140</v>
      </c>
      <c r="E7" s="512">
        <f t="shared" si="0"/>
        <v>1000</v>
      </c>
      <c r="F7" s="515">
        <v>500</v>
      </c>
      <c r="G7" s="515">
        <v>300</v>
      </c>
      <c r="H7" s="515">
        <v>200</v>
      </c>
    </row>
    <row r="8" spans="1:8" ht="15.75" thickBot="1">
      <c r="A8" s="93" t="s">
        <v>387</v>
      </c>
      <c r="B8" s="109" t="s">
        <v>388</v>
      </c>
      <c r="C8" s="664">
        <v>8</v>
      </c>
      <c r="D8" s="101">
        <v>7150</v>
      </c>
      <c r="E8" s="512">
        <f t="shared" si="0"/>
        <v>1000</v>
      </c>
      <c r="F8" s="515">
        <v>500</v>
      </c>
      <c r="G8" s="515">
        <v>300</v>
      </c>
      <c r="H8" s="515">
        <v>200</v>
      </c>
    </row>
    <row r="9" spans="1:8" ht="15.75" thickBot="1">
      <c r="A9" s="93" t="s">
        <v>177</v>
      </c>
      <c r="B9" s="109" t="s">
        <v>178</v>
      </c>
      <c r="C9" s="664">
        <v>10</v>
      </c>
      <c r="D9" s="101">
        <v>7160</v>
      </c>
      <c r="E9" s="512">
        <f t="shared" si="0"/>
        <v>1000</v>
      </c>
      <c r="F9" s="515">
        <v>500</v>
      </c>
      <c r="G9" s="515">
        <v>300</v>
      </c>
      <c r="H9" s="515">
        <v>200</v>
      </c>
    </row>
    <row r="10" spans="1:8" ht="30.75" thickBot="1">
      <c r="A10" s="94" t="s">
        <v>179</v>
      </c>
      <c r="B10" s="110" t="s">
        <v>180</v>
      </c>
      <c r="C10" s="665"/>
      <c r="D10" s="101">
        <v>7170</v>
      </c>
      <c r="E10" s="512">
        <f t="shared" si="0"/>
        <v>1000</v>
      </c>
      <c r="F10" s="516">
        <v>500</v>
      </c>
      <c r="G10" s="516">
        <v>300</v>
      </c>
      <c r="H10" s="516">
        <v>200</v>
      </c>
    </row>
    <row r="11" spans="1:8" ht="15.75" thickBot="1">
      <c r="A11" s="92" t="s">
        <v>181</v>
      </c>
      <c r="B11" s="107" t="s">
        <v>258</v>
      </c>
      <c r="C11" s="663"/>
      <c r="D11" s="101">
        <v>7190</v>
      </c>
      <c r="E11" s="512">
        <f t="shared" si="0"/>
        <v>1000</v>
      </c>
      <c r="F11" s="517">
        <f>SUM(F12:F13)</f>
        <v>500</v>
      </c>
      <c r="G11" s="517">
        <f>SUM(G12:G13)</f>
        <v>300</v>
      </c>
      <c r="H11" s="517">
        <f>SUM(H12:H13)</f>
        <v>200</v>
      </c>
    </row>
    <row r="12" spans="1:8" ht="15.75" thickBot="1">
      <c r="A12" s="95" t="s">
        <v>182</v>
      </c>
      <c r="B12" s="107" t="s">
        <v>183</v>
      </c>
      <c r="C12" s="663"/>
      <c r="D12" s="101">
        <v>7200</v>
      </c>
      <c r="E12" s="512">
        <f t="shared" si="0"/>
        <v>500</v>
      </c>
      <c r="F12" s="514">
        <v>250</v>
      </c>
      <c r="G12" s="514">
        <v>150</v>
      </c>
      <c r="H12" s="514">
        <v>100</v>
      </c>
    </row>
    <row r="13" spans="1:8" ht="15.75" thickBot="1">
      <c r="A13" s="96" t="s">
        <v>184</v>
      </c>
      <c r="B13" s="105" t="s">
        <v>185</v>
      </c>
      <c r="C13" s="661"/>
      <c r="D13" s="101">
        <v>7210</v>
      </c>
      <c r="E13" s="512">
        <f t="shared" si="0"/>
        <v>500</v>
      </c>
      <c r="F13" s="518">
        <v>250</v>
      </c>
      <c r="G13" s="518">
        <v>150</v>
      </c>
      <c r="H13" s="518">
        <v>100</v>
      </c>
    </row>
    <row r="14" spans="1:8" ht="15.75" thickBot="1">
      <c r="A14" s="92" t="s">
        <v>186</v>
      </c>
      <c r="B14" s="107" t="s">
        <v>187</v>
      </c>
      <c r="C14" s="663"/>
      <c r="D14" s="101">
        <v>7220</v>
      </c>
      <c r="E14" s="512">
        <f t="shared" si="0"/>
        <v>1000</v>
      </c>
      <c r="F14" s="517">
        <f>SUM(F15:F16)</f>
        <v>500</v>
      </c>
      <c r="G14" s="517">
        <f>SUM(G15:G16)</f>
        <v>300</v>
      </c>
      <c r="H14" s="517">
        <f>SUM(H15:H16)</f>
        <v>200</v>
      </c>
    </row>
    <row r="15" spans="1:8" ht="16.5" customHeight="1" thickBot="1">
      <c r="A15" s="95" t="s">
        <v>188</v>
      </c>
      <c r="B15" s="107" t="s">
        <v>189</v>
      </c>
      <c r="C15" s="663"/>
      <c r="D15" s="101">
        <v>7223</v>
      </c>
      <c r="E15" s="512">
        <f t="shared" si="0"/>
        <v>108</v>
      </c>
      <c r="F15" s="514">
        <v>54</v>
      </c>
      <c r="G15" s="514">
        <v>32.4</v>
      </c>
      <c r="H15" s="514">
        <v>21.6</v>
      </c>
    </row>
    <row r="16" spans="1:8" ht="15.75" thickBot="1">
      <c r="A16" s="96" t="s">
        <v>190</v>
      </c>
      <c r="B16" s="105" t="s">
        <v>191</v>
      </c>
      <c r="C16" s="661"/>
      <c r="D16" s="101">
        <v>7225</v>
      </c>
      <c r="E16" s="512">
        <f t="shared" si="0"/>
        <v>892</v>
      </c>
      <c r="F16" s="518">
        <v>446</v>
      </c>
      <c r="G16" s="518">
        <v>267.60000000000002</v>
      </c>
      <c r="H16" s="518">
        <v>178.4</v>
      </c>
    </row>
    <row r="17" spans="1:17" ht="45.75" thickBot="1">
      <c r="A17" s="90" t="s">
        <v>272</v>
      </c>
      <c r="B17" s="105" t="s">
        <v>192</v>
      </c>
      <c r="C17" s="661"/>
      <c r="D17" s="101">
        <v>7230</v>
      </c>
      <c r="E17" s="512">
        <f t="shared" si="0"/>
        <v>1000</v>
      </c>
      <c r="F17" s="518">
        <v>500</v>
      </c>
      <c r="G17" s="518">
        <v>300</v>
      </c>
      <c r="H17" s="518">
        <v>200</v>
      </c>
    </row>
    <row r="18" spans="1:17" ht="15.75" thickBot="1">
      <c r="A18" s="92" t="s">
        <v>193</v>
      </c>
      <c r="B18" s="107" t="s">
        <v>194</v>
      </c>
      <c r="C18" s="663"/>
      <c r="D18" s="101">
        <v>7240</v>
      </c>
      <c r="E18" s="512">
        <f t="shared" si="0"/>
        <v>1000</v>
      </c>
      <c r="F18" s="517">
        <f>SUM(F19:F20)</f>
        <v>500</v>
      </c>
      <c r="G18" s="517">
        <f>SUM(G19:G20)</f>
        <v>300</v>
      </c>
      <c r="H18" s="517">
        <f>SUM(H19:H20)</f>
        <v>200</v>
      </c>
    </row>
    <row r="19" spans="1:17" ht="15.75" thickBot="1">
      <c r="A19" s="95" t="s">
        <v>195</v>
      </c>
      <c r="B19" s="107" t="s">
        <v>746</v>
      </c>
      <c r="C19" s="663"/>
      <c r="D19" s="101">
        <v>7243</v>
      </c>
      <c r="E19" s="512">
        <f t="shared" si="0"/>
        <v>500</v>
      </c>
      <c r="F19" s="514">
        <v>250</v>
      </c>
      <c r="G19" s="514">
        <v>150</v>
      </c>
      <c r="H19" s="514">
        <v>100</v>
      </c>
    </row>
    <row r="20" spans="1:17" ht="15.75" thickBot="1">
      <c r="A20" s="96" t="s">
        <v>747</v>
      </c>
      <c r="B20" s="105" t="s">
        <v>748</v>
      </c>
      <c r="C20" s="661"/>
      <c r="D20" s="101">
        <v>7247</v>
      </c>
      <c r="E20" s="512">
        <f t="shared" si="0"/>
        <v>500</v>
      </c>
      <c r="F20" s="518">
        <v>250</v>
      </c>
      <c r="G20" s="518">
        <v>150</v>
      </c>
      <c r="H20" s="518">
        <v>100</v>
      </c>
    </row>
    <row r="21" spans="1:17" ht="30.75" thickBot="1">
      <c r="A21" s="722" t="s">
        <v>1469</v>
      </c>
      <c r="B21" s="110" t="s">
        <v>814</v>
      </c>
      <c r="C21" s="661"/>
      <c r="D21" s="101">
        <v>7248</v>
      </c>
      <c r="E21" s="512">
        <v>1000</v>
      </c>
      <c r="F21" s="518">
        <v>500</v>
      </c>
      <c r="G21" s="518">
        <v>300</v>
      </c>
      <c r="H21" s="518">
        <v>200</v>
      </c>
    </row>
    <row r="22" spans="1:17" ht="15.75" thickBot="1">
      <c r="A22" s="90" t="s">
        <v>749</v>
      </c>
      <c r="B22" s="105" t="s">
        <v>334</v>
      </c>
      <c r="C22" s="661"/>
      <c r="D22" s="101">
        <v>7250</v>
      </c>
      <c r="E22" s="512">
        <f t="shared" si="0"/>
        <v>1000</v>
      </c>
      <c r="F22" s="518">
        <v>500</v>
      </c>
      <c r="G22" s="518">
        <v>300</v>
      </c>
      <c r="H22" s="518">
        <v>200</v>
      </c>
    </row>
    <row r="23" spans="1:17" ht="30.75" thickBot="1">
      <c r="A23" s="92" t="s">
        <v>335</v>
      </c>
      <c r="B23" s="107" t="s">
        <v>336</v>
      </c>
      <c r="C23" s="663"/>
      <c r="D23" s="101">
        <v>7260</v>
      </c>
      <c r="E23" s="512">
        <f t="shared" si="0"/>
        <v>1000</v>
      </c>
      <c r="F23" s="514">
        <v>500</v>
      </c>
      <c r="G23" s="514">
        <v>300</v>
      </c>
      <c r="H23" s="514">
        <v>200</v>
      </c>
    </row>
    <row r="24" spans="1:17" ht="15.75" thickBot="1">
      <c r="A24" s="97" t="s">
        <v>337</v>
      </c>
      <c r="B24" s="111"/>
      <c r="C24" s="666"/>
      <c r="D24" s="698">
        <v>7999</v>
      </c>
      <c r="E24" s="519">
        <f t="shared" si="0"/>
        <v>16000</v>
      </c>
      <c r="F24" s="519">
        <f>SUM(F3:F11,F14,F17:F18,F22:F23)+F21</f>
        <v>8000</v>
      </c>
      <c r="G24" s="519">
        <f>SUM(G3:G11,G14,G17:G18,G22:G23)+G21</f>
        <v>4800</v>
      </c>
      <c r="H24" s="519">
        <f>SUM(H3:H11,H14,H17:H18,H22:H23)+H21</f>
        <v>3200</v>
      </c>
    </row>
    <row r="27" spans="1:17" s="10" customFormat="1" ht="14.25" customHeight="1">
      <c r="A27" s="42"/>
      <c r="B27" s="44"/>
      <c r="C27" s="22">
        <v>10</v>
      </c>
      <c r="D27" s="23" t="b">
        <f>E24=E3+E4+E5+E6+E7+E8+E9+E10+E11+E14+E17+E18+E21+E22+E23</f>
        <v>1</v>
      </c>
      <c r="E27" s="23" t="s">
        <v>845</v>
      </c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7"/>
    </row>
    <row r="28" spans="1:17" s="10" customFormat="1" ht="14.25" customHeight="1">
      <c r="A28" s="42"/>
      <c r="B28" s="44"/>
      <c r="C28" s="22">
        <v>20</v>
      </c>
      <c r="D28" s="23" t="b">
        <f>F24=F3+F4+F5+F6+F7+F8+F9+F10+F11+F14+F17+F18++F21+F22+F23</f>
        <v>1</v>
      </c>
      <c r="E28" s="23" t="s">
        <v>1457</v>
      </c>
      <c r="F28" s="498"/>
      <c r="G28" s="498"/>
      <c r="H28" s="498"/>
      <c r="I28" s="498"/>
      <c r="J28" s="498"/>
      <c r="K28" s="498"/>
      <c r="L28" s="498"/>
      <c r="M28" s="498"/>
      <c r="N28" s="498"/>
      <c r="O28" s="498"/>
      <c r="P28" s="498"/>
      <c r="Q28" s="497"/>
    </row>
    <row r="29" spans="1:17" s="10" customFormat="1" ht="14.25" customHeight="1">
      <c r="A29" s="42"/>
      <c r="B29" s="44"/>
      <c r="C29" s="22">
        <v>30</v>
      </c>
      <c r="D29" s="23" t="b">
        <f>G24=G3+G4+G5+G6+G7+G8+G9+G10+G11+G14+G17+G18+G21+G22+G23</f>
        <v>1</v>
      </c>
      <c r="E29" s="23" t="s">
        <v>846</v>
      </c>
      <c r="F29" s="498"/>
      <c r="G29" s="498"/>
      <c r="H29" s="498"/>
      <c r="I29" s="498"/>
      <c r="J29" s="498"/>
      <c r="K29" s="498"/>
      <c r="L29" s="498"/>
      <c r="M29" s="498"/>
      <c r="N29" s="498"/>
      <c r="O29" s="498"/>
      <c r="P29" s="498"/>
      <c r="Q29" s="497"/>
    </row>
    <row r="30" spans="1:17" s="10" customFormat="1" ht="14.25" customHeight="1">
      <c r="A30" s="42"/>
      <c r="B30" s="44"/>
      <c r="C30" s="22">
        <v>40</v>
      </c>
      <c r="D30" s="23" t="b">
        <f>H24=H3+H4+H5+H6+H7+H8+H9+H10+H11+H14+H17+H18+H21+H22+H23</f>
        <v>1</v>
      </c>
      <c r="E30" s="23" t="s">
        <v>813</v>
      </c>
      <c r="F30" s="499"/>
      <c r="G30" s="498"/>
      <c r="H30" s="498"/>
      <c r="I30" s="498"/>
      <c r="J30" s="498"/>
      <c r="K30" s="498"/>
      <c r="L30" s="498"/>
      <c r="M30" s="498"/>
      <c r="N30" s="498"/>
      <c r="O30" s="498"/>
      <c r="P30" s="498"/>
      <c r="Q30" s="497"/>
    </row>
    <row r="31" spans="1:17" s="10" customFormat="1" ht="14.25" customHeight="1">
      <c r="A31" s="42"/>
      <c r="B31" s="44"/>
      <c r="C31" s="22">
        <v>50</v>
      </c>
      <c r="D31" s="23" t="b">
        <f t="shared" ref="D31:D48" si="1">E3=F3+G3+H3</f>
        <v>1</v>
      </c>
      <c r="E31" s="500" t="s">
        <v>411</v>
      </c>
      <c r="F31" s="498"/>
      <c r="G31" s="498"/>
      <c r="H31" s="498"/>
      <c r="I31" s="498"/>
      <c r="J31" s="498"/>
      <c r="K31" s="498"/>
      <c r="L31" s="498"/>
      <c r="M31" s="498"/>
      <c r="N31" s="498"/>
      <c r="O31" s="498"/>
      <c r="P31" s="498"/>
      <c r="Q31" s="497"/>
    </row>
    <row r="32" spans="1:17" s="10" customFormat="1" ht="14.25" customHeight="1">
      <c r="A32" s="42"/>
      <c r="B32" s="44"/>
      <c r="C32" s="22">
        <v>60</v>
      </c>
      <c r="D32" s="23" t="b">
        <f t="shared" si="1"/>
        <v>1</v>
      </c>
      <c r="E32" s="500" t="s">
        <v>412</v>
      </c>
      <c r="F32" s="498"/>
      <c r="G32" s="498"/>
      <c r="H32" s="498"/>
      <c r="I32" s="498"/>
      <c r="J32" s="498"/>
      <c r="K32" s="498"/>
      <c r="L32" s="498"/>
      <c r="M32" s="498"/>
      <c r="N32" s="498"/>
      <c r="O32" s="498"/>
      <c r="P32" s="498"/>
      <c r="Q32" s="497"/>
    </row>
    <row r="33" spans="1:17" s="10" customFormat="1" ht="14.25" customHeight="1">
      <c r="A33" s="42"/>
      <c r="B33" s="44"/>
      <c r="C33" s="22">
        <v>70</v>
      </c>
      <c r="D33" s="23" t="b">
        <f t="shared" si="1"/>
        <v>1</v>
      </c>
      <c r="E33" s="500" t="s">
        <v>413</v>
      </c>
      <c r="F33" s="498"/>
      <c r="G33" s="498"/>
      <c r="H33" s="498"/>
      <c r="I33" s="498"/>
      <c r="J33" s="498"/>
      <c r="K33" s="498"/>
      <c r="L33" s="498"/>
      <c r="M33" s="498"/>
      <c r="N33" s="498"/>
      <c r="O33" s="498"/>
      <c r="P33" s="498"/>
      <c r="Q33" s="497"/>
    </row>
    <row r="34" spans="1:17" s="10" customFormat="1" ht="14.25" customHeight="1">
      <c r="A34" s="42"/>
      <c r="B34" s="44"/>
      <c r="C34" s="22">
        <v>80</v>
      </c>
      <c r="D34" s="23" t="b">
        <f t="shared" si="1"/>
        <v>1</v>
      </c>
      <c r="E34" s="500" t="s">
        <v>414</v>
      </c>
      <c r="F34" s="498"/>
      <c r="G34" s="498"/>
      <c r="H34" s="498"/>
      <c r="I34" s="498"/>
      <c r="J34" s="498"/>
      <c r="K34" s="498"/>
      <c r="L34" s="498"/>
      <c r="M34" s="498"/>
      <c r="N34" s="498"/>
      <c r="O34" s="498"/>
      <c r="P34" s="498"/>
      <c r="Q34" s="497"/>
    </row>
    <row r="35" spans="1:17" s="10" customFormat="1" ht="14.25" customHeight="1">
      <c r="A35" s="42"/>
      <c r="B35" s="44"/>
      <c r="C35" s="22">
        <v>90</v>
      </c>
      <c r="D35" s="23" t="b">
        <f t="shared" si="1"/>
        <v>1</v>
      </c>
      <c r="E35" s="500" t="s">
        <v>344</v>
      </c>
      <c r="F35" s="498"/>
      <c r="G35" s="498"/>
      <c r="H35" s="498"/>
      <c r="I35" s="498"/>
      <c r="J35" s="498"/>
      <c r="K35" s="498"/>
      <c r="L35" s="498"/>
      <c r="M35" s="498"/>
      <c r="N35" s="498"/>
      <c r="O35" s="498"/>
      <c r="P35" s="498"/>
      <c r="Q35" s="497"/>
    </row>
    <row r="36" spans="1:17" s="10" customFormat="1" ht="14.25" customHeight="1">
      <c r="A36" s="42"/>
      <c r="B36" s="44"/>
      <c r="C36" s="22">
        <v>100</v>
      </c>
      <c r="D36" s="23" t="b">
        <f t="shared" si="1"/>
        <v>1</v>
      </c>
      <c r="E36" s="500" t="s">
        <v>345</v>
      </c>
      <c r="F36" s="498"/>
      <c r="G36" s="498"/>
      <c r="H36" s="498"/>
      <c r="I36" s="498"/>
      <c r="J36" s="498"/>
      <c r="K36" s="498"/>
      <c r="L36" s="498"/>
      <c r="M36" s="498"/>
      <c r="N36" s="498"/>
      <c r="O36" s="498"/>
      <c r="P36" s="498"/>
      <c r="Q36" s="497"/>
    </row>
    <row r="37" spans="1:17" s="10" customFormat="1" ht="14.25" customHeight="1">
      <c r="A37" s="42"/>
      <c r="B37" s="44"/>
      <c r="C37" s="22">
        <v>110</v>
      </c>
      <c r="D37" s="23" t="b">
        <f t="shared" si="1"/>
        <v>1</v>
      </c>
      <c r="E37" s="500" t="s">
        <v>346</v>
      </c>
      <c r="F37" s="498"/>
      <c r="G37" s="498"/>
      <c r="H37" s="498"/>
      <c r="I37" s="498"/>
      <c r="J37" s="498"/>
      <c r="K37" s="498"/>
      <c r="L37" s="498"/>
      <c r="M37" s="498"/>
      <c r="N37" s="498"/>
      <c r="O37" s="498"/>
      <c r="P37" s="498"/>
      <c r="Q37" s="497"/>
    </row>
    <row r="38" spans="1:17" s="10" customFormat="1" ht="14.25" customHeight="1">
      <c r="A38" s="42"/>
      <c r="B38" s="44"/>
      <c r="C38" s="22">
        <v>120</v>
      </c>
      <c r="D38" s="23" t="b">
        <f t="shared" si="1"/>
        <v>1</v>
      </c>
      <c r="E38" s="500" t="s">
        <v>347</v>
      </c>
      <c r="F38" s="498"/>
      <c r="G38" s="498"/>
      <c r="H38" s="498"/>
      <c r="I38" s="498"/>
      <c r="J38" s="498"/>
      <c r="K38" s="498"/>
      <c r="L38" s="498"/>
      <c r="M38" s="498"/>
      <c r="N38" s="498"/>
      <c r="O38" s="498"/>
      <c r="P38" s="498"/>
      <c r="Q38" s="497"/>
    </row>
    <row r="39" spans="1:17" s="10" customFormat="1" ht="14.25" customHeight="1">
      <c r="A39" s="42"/>
      <c r="B39" s="44"/>
      <c r="C39" s="22">
        <v>130</v>
      </c>
      <c r="D39" s="23" t="b">
        <f t="shared" si="1"/>
        <v>1</v>
      </c>
      <c r="E39" s="500" t="s">
        <v>348</v>
      </c>
      <c r="F39" s="498"/>
      <c r="G39" s="498"/>
      <c r="H39" s="498"/>
      <c r="I39" s="498"/>
      <c r="J39" s="498"/>
      <c r="K39" s="498"/>
      <c r="L39" s="498"/>
      <c r="M39" s="498"/>
      <c r="N39" s="498"/>
      <c r="O39" s="498"/>
      <c r="P39" s="498"/>
      <c r="Q39" s="497"/>
    </row>
    <row r="40" spans="1:17" s="10" customFormat="1" ht="14.25" customHeight="1">
      <c r="A40" s="42"/>
      <c r="B40" s="44"/>
      <c r="C40" s="22">
        <v>140</v>
      </c>
      <c r="D40" s="23" t="b">
        <f t="shared" si="1"/>
        <v>1</v>
      </c>
      <c r="E40" s="500" t="s">
        <v>349</v>
      </c>
      <c r="F40" s="498"/>
      <c r="G40" s="498"/>
      <c r="H40" s="498"/>
      <c r="I40" s="498"/>
      <c r="J40" s="498"/>
      <c r="K40" s="498"/>
      <c r="L40" s="498"/>
      <c r="M40" s="498"/>
      <c r="N40" s="498"/>
      <c r="O40" s="498"/>
      <c r="P40" s="498"/>
      <c r="Q40" s="497"/>
    </row>
    <row r="41" spans="1:17" s="10" customFormat="1" ht="14.25" customHeight="1">
      <c r="A41" s="42"/>
      <c r="B41" s="44"/>
      <c r="C41" s="22">
        <v>150</v>
      </c>
      <c r="D41" s="23" t="b">
        <f t="shared" si="1"/>
        <v>1</v>
      </c>
      <c r="E41" s="500" t="s">
        <v>350</v>
      </c>
      <c r="F41" s="498"/>
      <c r="G41" s="498"/>
      <c r="H41" s="498"/>
      <c r="I41" s="498"/>
      <c r="J41" s="498"/>
      <c r="K41" s="498"/>
      <c r="L41" s="498"/>
      <c r="M41" s="498"/>
      <c r="N41" s="498"/>
      <c r="O41" s="498"/>
      <c r="P41" s="498"/>
      <c r="Q41" s="497"/>
    </row>
    <row r="42" spans="1:17" s="10" customFormat="1" ht="14.25" customHeight="1">
      <c r="A42" s="42"/>
      <c r="B42" s="44"/>
      <c r="C42" s="22">
        <v>160</v>
      </c>
      <c r="D42" s="23" t="b">
        <f t="shared" si="1"/>
        <v>1</v>
      </c>
      <c r="E42" s="500" t="s">
        <v>351</v>
      </c>
      <c r="F42" s="498"/>
      <c r="G42" s="498"/>
      <c r="H42" s="498"/>
      <c r="I42" s="498"/>
      <c r="J42" s="498"/>
      <c r="K42" s="498"/>
      <c r="L42" s="498"/>
      <c r="M42" s="498"/>
      <c r="N42" s="498"/>
      <c r="O42" s="498"/>
      <c r="P42" s="498"/>
      <c r="Q42" s="497"/>
    </row>
    <row r="43" spans="1:17" s="10" customFormat="1" ht="14.25" customHeight="1">
      <c r="A43" s="42"/>
      <c r="B43" s="44"/>
      <c r="C43" s="22">
        <v>170</v>
      </c>
      <c r="D43" s="23" t="b">
        <f t="shared" si="1"/>
        <v>1</v>
      </c>
      <c r="E43" s="500" t="s">
        <v>352</v>
      </c>
      <c r="F43" s="498"/>
      <c r="G43" s="498"/>
      <c r="H43" s="498"/>
      <c r="I43" s="498"/>
      <c r="J43" s="498"/>
      <c r="K43" s="498"/>
      <c r="L43" s="498"/>
      <c r="M43" s="498"/>
      <c r="N43" s="498"/>
      <c r="O43" s="498"/>
      <c r="P43" s="498"/>
      <c r="Q43" s="497"/>
    </row>
    <row r="44" spans="1:17" s="10" customFormat="1" ht="14.25" customHeight="1">
      <c r="A44" s="42"/>
      <c r="B44" s="44"/>
      <c r="C44" s="22">
        <v>180</v>
      </c>
      <c r="D44" s="23" t="b">
        <f t="shared" si="1"/>
        <v>1</v>
      </c>
      <c r="E44" s="500" t="s">
        <v>353</v>
      </c>
      <c r="F44" s="498"/>
      <c r="G44" s="498"/>
      <c r="H44" s="498"/>
      <c r="I44" s="498"/>
      <c r="J44" s="498"/>
      <c r="K44" s="498"/>
      <c r="L44" s="498"/>
      <c r="M44" s="498"/>
      <c r="N44" s="498"/>
      <c r="O44" s="498"/>
      <c r="P44" s="498"/>
      <c r="Q44" s="497"/>
    </row>
    <row r="45" spans="1:17" s="10" customFormat="1" ht="14.25" customHeight="1">
      <c r="A45" s="42"/>
      <c r="B45" s="44"/>
      <c r="C45" s="22">
        <v>190</v>
      </c>
      <c r="D45" s="23" t="b">
        <f t="shared" si="1"/>
        <v>1</v>
      </c>
      <c r="E45" s="500" t="s">
        <v>354</v>
      </c>
      <c r="F45" s="498"/>
      <c r="G45" s="498"/>
      <c r="H45" s="498"/>
      <c r="I45" s="498"/>
      <c r="J45" s="498"/>
      <c r="K45" s="498"/>
      <c r="L45" s="498"/>
      <c r="M45" s="498"/>
      <c r="N45" s="498"/>
      <c r="O45" s="498"/>
      <c r="P45" s="498"/>
      <c r="Q45" s="497"/>
    </row>
    <row r="46" spans="1:17" s="10" customFormat="1" ht="16.5" customHeight="1">
      <c r="A46" s="42"/>
      <c r="B46" s="44"/>
      <c r="C46" s="22">
        <v>200</v>
      </c>
      <c r="D46" s="23" t="b">
        <f t="shared" si="1"/>
        <v>1</v>
      </c>
      <c r="E46" s="500" t="s">
        <v>355</v>
      </c>
      <c r="F46" s="498"/>
      <c r="G46" s="498"/>
      <c r="H46" s="498"/>
      <c r="I46" s="498"/>
      <c r="J46" s="498"/>
      <c r="K46" s="498"/>
      <c r="L46" s="498"/>
      <c r="M46" s="498"/>
      <c r="N46" s="498"/>
      <c r="O46" s="498"/>
      <c r="P46" s="498"/>
      <c r="Q46" s="497"/>
    </row>
    <row r="47" spans="1:17" s="10" customFormat="1" ht="16.5" customHeight="1">
      <c r="A47" s="42"/>
      <c r="B47" s="44"/>
      <c r="C47" s="22">
        <v>210</v>
      </c>
      <c r="D47" s="23" t="b">
        <f t="shared" si="1"/>
        <v>1</v>
      </c>
      <c r="E47" s="500" t="s">
        <v>356</v>
      </c>
      <c r="F47" s="498"/>
      <c r="G47" s="498"/>
      <c r="H47" s="498"/>
      <c r="I47" s="498"/>
      <c r="J47" s="498"/>
      <c r="K47" s="498"/>
      <c r="L47" s="498"/>
      <c r="M47" s="498"/>
      <c r="N47" s="498"/>
      <c r="O47" s="498"/>
      <c r="P47" s="498"/>
      <c r="Q47" s="497"/>
    </row>
    <row r="48" spans="1:17" s="10" customFormat="1" ht="16.5" customHeight="1">
      <c r="A48" s="42"/>
      <c r="B48" s="44"/>
      <c r="C48" s="22">
        <v>220</v>
      </c>
      <c r="D48" s="23" t="b">
        <f t="shared" si="1"/>
        <v>1</v>
      </c>
      <c r="E48" s="500" t="s">
        <v>357</v>
      </c>
      <c r="F48" s="498"/>
      <c r="G48" s="498"/>
      <c r="H48" s="498"/>
      <c r="I48" s="498"/>
      <c r="J48" s="498"/>
      <c r="K48" s="498"/>
      <c r="L48" s="498"/>
      <c r="M48" s="498"/>
      <c r="N48" s="498"/>
      <c r="O48" s="498"/>
      <c r="P48" s="498"/>
      <c r="Q48" s="497"/>
    </row>
    <row r="49" spans="1:17" s="10" customFormat="1" ht="14.25" customHeight="1">
      <c r="A49" s="42"/>
      <c r="B49" s="44"/>
      <c r="C49" s="22">
        <v>230</v>
      </c>
      <c r="D49" s="23" t="b">
        <f>E22=F22+G22+H22</f>
        <v>1</v>
      </c>
      <c r="E49" s="500" t="s">
        <v>358</v>
      </c>
      <c r="F49" s="498"/>
      <c r="G49" s="498"/>
      <c r="H49" s="498"/>
      <c r="I49" s="498"/>
      <c r="J49" s="498"/>
      <c r="K49" s="498"/>
      <c r="L49" s="498"/>
      <c r="M49" s="498"/>
      <c r="N49" s="498"/>
      <c r="O49" s="498"/>
      <c r="P49" s="498"/>
      <c r="Q49" s="497"/>
    </row>
    <row r="50" spans="1:17" s="10" customFormat="1" ht="14.25" customHeight="1">
      <c r="A50" s="42"/>
      <c r="B50" s="44"/>
      <c r="C50" s="22">
        <v>240</v>
      </c>
      <c r="D50" s="23" t="b">
        <f>E23=F23+G23+H23</f>
        <v>1</v>
      </c>
      <c r="E50" s="500" t="s">
        <v>359</v>
      </c>
      <c r="F50" s="498"/>
      <c r="G50" s="498"/>
      <c r="H50" s="498"/>
      <c r="I50" s="498"/>
      <c r="J50" s="498"/>
      <c r="K50" s="498"/>
      <c r="L50" s="498"/>
      <c r="M50" s="498"/>
      <c r="N50" s="498"/>
      <c r="O50" s="498"/>
      <c r="P50" s="498"/>
      <c r="Q50" s="497"/>
    </row>
    <row r="51" spans="1:17" s="10" customFormat="1" ht="14.25" customHeight="1">
      <c r="A51" s="42"/>
      <c r="B51" s="44"/>
      <c r="C51" s="22">
        <v>250</v>
      </c>
      <c r="D51" s="23" t="b">
        <f>E24=F24+G24+H24</f>
        <v>1</v>
      </c>
      <c r="E51" s="500" t="s">
        <v>360</v>
      </c>
      <c r="F51" s="498"/>
      <c r="G51" s="498"/>
      <c r="H51" s="498"/>
      <c r="I51" s="498"/>
      <c r="J51" s="498"/>
      <c r="K51" s="498"/>
      <c r="L51" s="498"/>
      <c r="M51" s="498"/>
      <c r="N51" s="498"/>
      <c r="O51" s="498"/>
      <c r="P51" s="498"/>
      <c r="Q51" s="497"/>
    </row>
    <row r="52" spans="1:17" s="10" customFormat="1" ht="14.25" customHeight="1">
      <c r="A52" s="42"/>
      <c r="B52" s="44"/>
      <c r="C52" s="22">
        <v>260</v>
      </c>
      <c r="D52" s="23" t="b">
        <f>E14=E15+E16</f>
        <v>1</v>
      </c>
      <c r="E52" s="500" t="s">
        <v>361</v>
      </c>
      <c r="F52" s="498"/>
      <c r="G52" s="498"/>
      <c r="H52" s="498"/>
      <c r="I52" s="498"/>
      <c r="J52" s="498"/>
      <c r="K52" s="498"/>
      <c r="L52" s="498"/>
      <c r="M52" s="498"/>
      <c r="N52" s="498"/>
      <c r="O52" s="498"/>
      <c r="P52" s="498"/>
      <c r="Q52" s="497"/>
    </row>
    <row r="53" spans="1:17" s="10" customFormat="1" ht="14.25" customHeight="1">
      <c r="A53" s="42"/>
      <c r="B53" s="44"/>
      <c r="C53" s="22">
        <v>270</v>
      </c>
      <c r="D53" s="23" t="b">
        <f>F14=F15+F16</f>
        <v>1</v>
      </c>
      <c r="E53" s="500" t="s">
        <v>362</v>
      </c>
      <c r="F53" s="498"/>
      <c r="G53" s="498"/>
      <c r="H53" s="498"/>
      <c r="I53" s="498"/>
      <c r="J53" s="498"/>
      <c r="K53" s="498"/>
      <c r="L53" s="498"/>
      <c r="M53" s="498"/>
      <c r="N53" s="498"/>
      <c r="O53" s="498"/>
      <c r="P53" s="498"/>
      <c r="Q53" s="497"/>
    </row>
    <row r="54" spans="1:17" s="10" customFormat="1" ht="14.25" customHeight="1">
      <c r="A54" s="42"/>
      <c r="B54" s="44"/>
      <c r="C54" s="22">
        <v>280</v>
      </c>
      <c r="D54" s="23" t="b">
        <f>G14=G15+G16</f>
        <v>1</v>
      </c>
      <c r="E54" s="500" t="s">
        <v>363</v>
      </c>
      <c r="F54" s="498"/>
      <c r="G54" s="498"/>
      <c r="H54" s="498"/>
      <c r="I54" s="498"/>
      <c r="J54" s="498"/>
      <c r="K54" s="498"/>
      <c r="L54" s="498"/>
      <c r="M54" s="498"/>
      <c r="N54" s="498"/>
      <c r="O54" s="498"/>
      <c r="P54" s="498"/>
      <c r="Q54" s="497"/>
    </row>
    <row r="55" spans="1:17" s="10" customFormat="1" ht="14.25" customHeight="1">
      <c r="A55" s="42"/>
      <c r="B55" s="44"/>
      <c r="C55" s="22">
        <v>290</v>
      </c>
      <c r="D55" s="23" t="b">
        <f>H14=H15+H16</f>
        <v>1</v>
      </c>
      <c r="E55" s="500" t="s">
        <v>364</v>
      </c>
      <c r="F55" s="498"/>
      <c r="G55" s="498"/>
      <c r="H55" s="498"/>
      <c r="I55" s="498"/>
      <c r="J55" s="498"/>
      <c r="K55" s="498"/>
      <c r="L55" s="498"/>
      <c r="M55" s="498"/>
      <c r="N55" s="498"/>
      <c r="O55" s="498"/>
      <c r="P55" s="498"/>
      <c r="Q55" s="497"/>
    </row>
    <row r="56" spans="1:17" s="10" customFormat="1" ht="14.25" customHeight="1">
      <c r="A56" s="42"/>
      <c r="B56" s="44"/>
      <c r="C56" s="22">
        <v>300</v>
      </c>
      <c r="D56" s="23" t="b">
        <f>E18=E19+E20</f>
        <v>1</v>
      </c>
      <c r="E56" s="500" t="s">
        <v>365</v>
      </c>
      <c r="F56" s="498"/>
      <c r="G56" s="498"/>
      <c r="H56" s="498"/>
      <c r="I56" s="498"/>
      <c r="J56" s="498"/>
      <c r="K56" s="498"/>
      <c r="L56" s="498"/>
      <c r="M56" s="498"/>
      <c r="N56" s="498"/>
      <c r="O56" s="498"/>
      <c r="P56" s="498"/>
      <c r="Q56" s="497"/>
    </row>
    <row r="57" spans="1:17" s="10" customFormat="1" ht="14.25" customHeight="1">
      <c r="A57" s="42"/>
      <c r="B57" s="44"/>
      <c r="C57" s="22">
        <v>310</v>
      </c>
      <c r="D57" s="23" t="b">
        <f>F18=F19+F20</f>
        <v>1</v>
      </c>
      <c r="E57" s="500" t="s">
        <v>366</v>
      </c>
      <c r="F57" s="498"/>
      <c r="G57" s="498"/>
      <c r="H57" s="498"/>
      <c r="I57" s="498"/>
      <c r="J57" s="498"/>
      <c r="K57" s="498"/>
      <c r="L57" s="498"/>
      <c r="M57" s="498"/>
      <c r="N57" s="498"/>
      <c r="O57" s="498"/>
      <c r="P57" s="498"/>
      <c r="Q57" s="497"/>
    </row>
    <row r="58" spans="1:17" s="10" customFormat="1" ht="14.25" customHeight="1">
      <c r="A58" s="42"/>
      <c r="B58" s="44"/>
      <c r="C58" s="22">
        <v>320</v>
      </c>
      <c r="D58" s="23" t="b">
        <f>G18=G19+G20</f>
        <v>1</v>
      </c>
      <c r="E58" s="500" t="s">
        <v>367</v>
      </c>
      <c r="F58" s="498"/>
      <c r="G58" s="498"/>
      <c r="H58" s="498"/>
      <c r="I58" s="498"/>
      <c r="J58" s="498"/>
      <c r="K58" s="498"/>
      <c r="L58" s="498"/>
      <c r="M58" s="498"/>
      <c r="N58" s="498"/>
      <c r="O58" s="498"/>
      <c r="P58" s="498"/>
      <c r="Q58" s="497"/>
    </row>
    <row r="59" spans="1:17" s="10" customFormat="1" ht="14.25" customHeight="1">
      <c r="A59" s="42"/>
      <c r="B59" s="44"/>
      <c r="C59" s="22">
        <v>330</v>
      </c>
      <c r="D59" s="23" t="b">
        <f>H18=H19+H20</f>
        <v>1</v>
      </c>
      <c r="E59" s="500" t="s">
        <v>368</v>
      </c>
      <c r="F59" s="498"/>
      <c r="G59" s="498"/>
      <c r="H59" s="498"/>
      <c r="I59" s="498"/>
      <c r="J59" s="498"/>
      <c r="K59" s="498"/>
      <c r="L59" s="498"/>
      <c r="M59" s="498"/>
      <c r="N59" s="498"/>
      <c r="O59" s="498"/>
      <c r="P59" s="498"/>
      <c r="Q59" s="497"/>
    </row>
    <row r="60" spans="1:17" s="10" customFormat="1" ht="15">
      <c r="A60" s="42"/>
      <c r="B60" s="44"/>
      <c r="C60" s="22">
        <v>340</v>
      </c>
      <c r="D60" s="23" t="b">
        <f>E24='1.2'!E23+'1.3'!E26</f>
        <v>1</v>
      </c>
      <c r="E60" s="24" t="s">
        <v>369</v>
      </c>
      <c r="F60" s="501"/>
      <c r="G60" s="502"/>
      <c r="H60" s="502"/>
      <c r="I60" s="502"/>
      <c r="J60" s="502"/>
      <c r="K60" s="502"/>
      <c r="L60" s="502"/>
      <c r="M60" s="502"/>
      <c r="N60" s="502"/>
      <c r="O60" s="502"/>
      <c r="P60" s="502"/>
    </row>
    <row r="61" spans="1:17" s="10" customFormat="1" ht="13.5">
      <c r="A61" s="42"/>
      <c r="B61" s="46"/>
      <c r="C61" s="22">
        <v>350</v>
      </c>
      <c r="D61" s="23" t="b">
        <f>E9 = '10.a'!E28+'10.a'!E53+'10.b'!D4+'10.b'!D5 +'10.a'!E54</f>
        <v>1</v>
      </c>
      <c r="E61" s="503" t="s">
        <v>862</v>
      </c>
      <c r="F61" s="18"/>
    </row>
    <row r="62" spans="1:17" s="10" customFormat="1" ht="13.5">
      <c r="A62" s="42"/>
      <c r="B62" s="46"/>
      <c r="C62" s="22">
        <v>360</v>
      </c>
      <c r="D62" s="23" t="b">
        <f>E11=E12+E13</f>
        <v>1</v>
      </c>
      <c r="E62" s="503" t="s">
        <v>370</v>
      </c>
      <c r="F62" s="18"/>
    </row>
    <row r="63" spans="1:17" s="10" customFormat="1" ht="13.5">
      <c r="A63" s="42"/>
      <c r="B63" s="46"/>
      <c r="C63" s="22">
        <v>370</v>
      </c>
      <c r="D63" s="23" t="b">
        <f>F11=F12+F13</f>
        <v>1</v>
      </c>
      <c r="E63" s="503" t="s">
        <v>371</v>
      </c>
      <c r="F63" s="18"/>
    </row>
    <row r="64" spans="1:17" s="10" customFormat="1" ht="13.5">
      <c r="A64" s="42"/>
      <c r="B64" s="46"/>
      <c r="C64" s="22">
        <v>380</v>
      </c>
      <c r="D64" s="23" t="b">
        <f>G11=G12+G13</f>
        <v>1</v>
      </c>
      <c r="E64" s="503" t="s">
        <v>372</v>
      </c>
      <c r="F64" s="18"/>
    </row>
    <row r="65" spans="1:6" s="10" customFormat="1" ht="13.5">
      <c r="A65" s="42"/>
      <c r="B65" s="46"/>
      <c r="C65" s="22">
        <v>390</v>
      </c>
      <c r="D65" s="23" t="b">
        <f>H11=H12+H13</f>
        <v>1</v>
      </c>
      <c r="E65" s="503" t="s">
        <v>373</v>
      </c>
      <c r="F65" s="18"/>
    </row>
    <row r="66" spans="1:6" ht="13.5">
      <c r="C66" s="22">
        <v>395</v>
      </c>
      <c r="D66" s="23" t="b">
        <f>E21=F21+G21+H21</f>
        <v>1</v>
      </c>
      <c r="E66" s="500" t="s">
        <v>847</v>
      </c>
    </row>
  </sheetData>
  <customSheetViews>
    <customSheetView guid="{5D819D0C-25F7-408A-B978-F4F86F7655CA}" showPageBreaks="1" showRuler="0" topLeftCell="C1">
      <selection activeCell="K9" sqref="K9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75" showGridLines="0" showRuler="0"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75" showGridLines="0" showRuler="0" topLeftCell="A25">
      <selection activeCell="E60" sqref="E60"/>
      <pageMargins left="0.75" right="0.75" top="1" bottom="1" header="0.5" footer="0.5"/>
      <pageSetup paperSize="8" scale="85" orientation="portrait" r:id="rId3"/>
      <headerFooter alignWithMargins="0"/>
    </customSheetView>
  </customSheetViews>
  <phoneticPr fontId="0" type="noConversion"/>
  <pageMargins left="0.11811023622047245" right="0.19685039370078741" top="0.98425196850393704" bottom="0.98425196850393704" header="0.51181102362204722" footer="0.51181102362204722"/>
  <pageSetup paperSize="8" scale="59" orientation="landscape" r:id="rId4"/>
  <headerFooter alignWithMargins="0"/>
  <colBreaks count="1" manualBreakCount="1">
    <brk id="23" max="6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31"/>
  <sheetViews>
    <sheetView showGridLines="0" zoomScaleNormal="100" zoomScaleSheetLayoutView="110" workbookViewId="0"/>
  </sheetViews>
  <sheetFormatPr defaultColWidth="9.140625" defaultRowHeight="12.75"/>
  <cols>
    <col min="1" max="1" width="36" customWidth="1"/>
    <col min="2" max="2" width="8.5703125" customWidth="1"/>
    <col min="3" max="3" width="9.140625" customWidth="1"/>
    <col min="4" max="4" width="8.28515625" customWidth="1"/>
    <col min="5" max="5" width="8.5703125" customWidth="1"/>
    <col min="6" max="9" width="9.140625" customWidth="1"/>
    <col min="10" max="10" width="35.28515625" customWidth="1"/>
  </cols>
  <sheetData>
    <row r="1" spans="1:8" ht="16.5" thickBot="1">
      <c r="A1" s="171" t="s">
        <v>935</v>
      </c>
      <c r="B1" s="207"/>
      <c r="C1" s="208"/>
      <c r="D1" s="208"/>
      <c r="E1" s="207"/>
    </row>
    <row r="2" spans="1:8" ht="92.25" customHeight="1" thickBot="1">
      <c r="A2" s="206" t="s">
        <v>561</v>
      </c>
      <c r="B2" s="296"/>
      <c r="C2" s="200" t="s">
        <v>686</v>
      </c>
      <c r="D2" s="200" t="s">
        <v>687</v>
      </c>
      <c r="E2" s="200" t="s">
        <v>560</v>
      </c>
    </row>
    <row r="3" spans="1:8" s="2" customFormat="1" ht="16.5" customHeight="1" thickBot="1">
      <c r="A3" s="297"/>
      <c r="B3" s="211" t="s">
        <v>406</v>
      </c>
      <c r="C3" s="176" t="s">
        <v>201</v>
      </c>
      <c r="D3" s="176" t="s">
        <v>19</v>
      </c>
      <c r="E3" s="287" t="s">
        <v>391</v>
      </c>
    </row>
    <row r="4" spans="1:8" ht="15">
      <c r="A4" s="180" t="s">
        <v>513</v>
      </c>
      <c r="B4" s="252">
        <v>7100</v>
      </c>
      <c r="C4" s="549">
        <f>SUM(C5:C9)</f>
        <v>250</v>
      </c>
      <c r="D4" s="524">
        <f>SUM(D5:D9)</f>
        <v>150</v>
      </c>
      <c r="E4" s="524">
        <f>SUM(E5:E9)</f>
        <v>100</v>
      </c>
    </row>
    <row r="5" spans="1:8" ht="15">
      <c r="A5" s="298" t="s">
        <v>551</v>
      </c>
      <c r="B5" s="179">
        <v>7110</v>
      </c>
      <c r="C5" s="756">
        <v>50</v>
      </c>
      <c r="D5" s="751">
        <v>30</v>
      </c>
      <c r="E5" s="757">
        <v>20</v>
      </c>
    </row>
    <row r="6" spans="1:8" ht="15">
      <c r="A6" s="186" t="s">
        <v>553</v>
      </c>
      <c r="B6" s="179">
        <v>7120</v>
      </c>
      <c r="C6" s="756">
        <v>50</v>
      </c>
      <c r="D6" s="751">
        <v>30</v>
      </c>
      <c r="E6" s="757">
        <v>20</v>
      </c>
    </row>
    <row r="7" spans="1:8" ht="15">
      <c r="A7" s="186" t="s">
        <v>555</v>
      </c>
      <c r="B7" s="179">
        <v>7130</v>
      </c>
      <c r="C7" s="756">
        <v>50</v>
      </c>
      <c r="D7" s="751">
        <v>30</v>
      </c>
      <c r="E7" s="757">
        <v>20</v>
      </c>
    </row>
    <row r="8" spans="1:8" ht="15">
      <c r="A8" s="186" t="s">
        <v>29</v>
      </c>
      <c r="B8" s="179">
        <v>7140</v>
      </c>
      <c r="C8" s="756">
        <v>50</v>
      </c>
      <c r="D8" s="751">
        <v>30</v>
      </c>
      <c r="E8" s="757">
        <v>20</v>
      </c>
    </row>
    <row r="9" spans="1:8" ht="15">
      <c r="A9" s="186" t="s">
        <v>557</v>
      </c>
      <c r="B9" s="179">
        <v>7150</v>
      </c>
      <c r="C9" s="758">
        <v>50</v>
      </c>
      <c r="D9" s="751">
        <v>30</v>
      </c>
      <c r="E9" s="757">
        <v>20</v>
      </c>
    </row>
    <row r="10" spans="1:8" ht="15">
      <c r="A10" s="180" t="s">
        <v>512</v>
      </c>
      <c r="B10" s="179">
        <v>7160</v>
      </c>
      <c r="C10" s="550">
        <f>SUM(C11:C15)</f>
        <v>250</v>
      </c>
      <c r="D10" s="524">
        <f>SUM(D11:D15)</f>
        <v>150</v>
      </c>
      <c r="E10" s="524">
        <f>SUM(E11:E15)</f>
        <v>100</v>
      </c>
    </row>
    <row r="11" spans="1:8" ht="15">
      <c r="A11" s="186" t="s">
        <v>551</v>
      </c>
      <c r="B11" s="179">
        <v>7170</v>
      </c>
      <c r="C11" s="756">
        <v>50</v>
      </c>
      <c r="D11" s="751">
        <v>30</v>
      </c>
      <c r="E11" s="757">
        <v>20</v>
      </c>
    </row>
    <row r="12" spans="1:8" ht="15">
      <c r="A12" s="186" t="s">
        <v>553</v>
      </c>
      <c r="B12" s="179">
        <v>7180</v>
      </c>
      <c r="C12" s="756">
        <v>50</v>
      </c>
      <c r="D12" s="751">
        <v>30</v>
      </c>
      <c r="E12" s="757">
        <v>20</v>
      </c>
    </row>
    <row r="13" spans="1:8" ht="15">
      <c r="A13" s="186" t="s">
        <v>555</v>
      </c>
      <c r="B13" s="179">
        <v>7190</v>
      </c>
      <c r="C13" s="756">
        <v>50</v>
      </c>
      <c r="D13" s="751">
        <v>30</v>
      </c>
      <c r="E13" s="757">
        <v>20</v>
      </c>
    </row>
    <row r="14" spans="1:8" ht="15">
      <c r="A14" s="186" t="s">
        <v>556</v>
      </c>
      <c r="B14" s="179">
        <v>7200</v>
      </c>
      <c r="C14" s="756">
        <v>50</v>
      </c>
      <c r="D14" s="751">
        <v>30</v>
      </c>
      <c r="E14" s="757">
        <v>20</v>
      </c>
    </row>
    <row r="15" spans="1:8" ht="15.75" thickBot="1">
      <c r="A15" s="186" t="s">
        <v>557</v>
      </c>
      <c r="B15" s="179">
        <v>7210</v>
      </c>
      <c r="C15" s="758">
        <v>50</v>
      </c>
      <c r="D15" s="752">
        <v>30</v>
      </c>
      <c r="E15" s="759">
        <v>20</v>
      </c>
    </row>
    <row r="16" spans="1:8" ht="15.75" thickBot="1">
      <c r="A16" s="213" t="s">
        <v>380</v>
      </c>
      <c r="B16" s="232">
        <v>7299</v>
      </c>
      <c r="C16" s="541">
        <f>SUM(C4,C10)</f>
        <v>500</v>
      </c>
      <c r="D16" s="551">
        <f>SUM(D4,D10)</f>
        <v>300</v>
      </c>
      <c r="E16" s="551">
        <f>SUM(E4,E10)</f>
        <v>200</v>
      </c>
      <c r="F16" s="521">
        <f>'1.1'!F7</f>
        <v>500</v>
      </c>
      <c r="G16" s="521">
        <f>'1.1'!G7</f>
        <v>300</v>
      </c>
      <c r="H16" s="521">
        <f>'1.1'!H7</f>
        <v>200</v>
      </c>
    </row>
    <row r="20" spans="1:10" s="10" customFormat="1" ht="15.75">
      <c r="A20" s="42"/>
      <c r="B20" s="654"/>
      <c r="C20" s="22">
        <v>600</v>
      </c>
      <c r="D20" s="23" t="b">
        <f>C16=C4+C10</f>
        <v>1</v>
      </c>
      <c r="E20" s="34" t="s">
        <v>992</v>
      </c>
      <c r="F20" s="36"/>
      <c r="G20" s="36"/>
      <c r="H20" s="36"/>
      <c r="I20" s="39"/>
      <c r="J20" s="39"/>
    </row>
    <row r="21" spans="1:10" s="10" customFormat="1" ht="15.75">
      <c r="A21" s="42"/>
      <c r="B21" s="654"/>
      <c r="C21" s="22">
        <v>610</v>
      </c>
      <c r="D21" s="23" t="b">
        <f>C4=SUM(C5:C9)</f>
        <v>1</v>
      </c>
      <c r="E21" s="34" t="s">
        <v>993</v>
      </c>
      <c r="F21" s="36"/>
      <c r="G21" s="36"/>
      <c r="H21" s="36"/>
      <c r="I21" s="39"/>
      <c r="J21" s="39"/>
    </row>
    <row r="22" spans="1:10" s="10" customFormat="1" ht="15.75">
      <c r="A22" s="42"/>
      <c r="B22" s="654"/>
      <c r="C22" s="22">
        <v>620</v>
      </c>
      <c r="D22" s="23" t="b">
        <f>C10=SUM(C11:C15)</f>
        <v>1</v>
      </c>
      <c r="E22" s="34" t="s">
        <v>994</v>
      </c>
      <c r="F22" s="36"/>
      <c r="G22" s="36"/>
      <c r="H22" s="36"/>
      <c r="I22" s="39"/>
      <c r="J22" s="39"/>
    </row>
    <row r="23" spans="1:10" ht="13.5">
      <c r="B23" s="654"/>
      <c r="C23" s="22">
        <v>630</v>
      </c>
      <c r="D23" s="23" t="b">
        <f>D16=D4+D10</f>
        <v>1</v>
      </c>
      <c r="E23" s="34" t="s">
        <v>995</v>
      </c>
    </row>
    <row r="24" spans="1:10" ht="13.5">
      <c r="B24" s="654"/>
      <c r="C24" s="22">
        <v>640</v>
      </c>
      <c r="D24" s="23" t="b">
        <f>D4=SUM(D5:D9)</f>
        <v>1</v>
      </c>
      <c r="E24" s="34" t="s">
        <v>996</v>
      </c>
    </row>
    <row r="25" spans="1:10" ht="13.5">
      <c r="B25" s="654"/>
      <c r="C25" s="22">
        <v>650</v>
      </c>
      <c r="D25" s="23" t="b">
        <f>D10=SUM(D11:D15)</f>
        <v>1</v>
      </c>
      <c r="E25" s="34" t="s">
        <v>997</v>
      </c>
    </row>
    <row r="26" spans="1:10" ht="13.5">
      <c r="B26" s="654"/>
      <c r="C26" s="22">
        <v>660</v>
      </c>
      <c r="D26" s="23" t="b">
        <f>E16=E4+E10</f>
        <v>1</v>
      </c>
      <c r="E26" s="34" t="s">
        <v>998</v>
      </c>
    </row>
    <row r="27" spans="1:10" ht="13.5">
      <c r="B27" s="654"/>
      <c r="C27" s="22">
        <v>670</v>
      </c>
      <c r="D27" s="23" t="b">
        <f>E4=SUM(E5:E9)</f>
        <v>1</v>
      </c>
      <c r="E27" s="34" t="s">
        <v>999</v>
      </c>
    </row>
    <row r="28" spans="1:10" ht="13.5">
      <c r="B28" s="654"/>
      <c r="C28" s="22">
        <v>680</v>
      </c>
      <c r="D28" s="23" t="b">
        <f>E10=SUM(E11:E15)</f>
        <v>1</v>
      </c>
      <c r="E28" s="34" t="s">
        <v>1000</v>
      </c>
    </row>
    <row r="29" spans="1:10" ht="13.5">
      <c r="A29" s="728" t="s">
        <v>1486</v>
      </c>
      <c r="B29" s="654"/>
      <c r="C29" s="747">
        <v>690</v>
      </c>
      <c r="D29" s="730" t="b">
        <f>C16='1.1'!F7</f>
        <v>1</v>
      </c>
      <c r="E29" s="728" t="s">
        <v>1476</v>
      </c>
    </row>
    <row r="30" spans="1:10" ht="13.5">
      <c r="A30" s="728" t="s">
        <v>1486</v>
      </c>
      <c r="B30" s="654"/>
      <c r="C30" s="747">
        <v>700</v>
      </c>
      <c r="D30" s="730" t="b">
        <f>D16='1.1'!G7</f>
        <v>1</v>
      </c>
      <c r="E30" s="728" t="s">
        <v>1477</v>
      </c>
    </row>
    <row r="31" spans="1:10" ht="13.5">
      <c r="A31" s="728" t="s">
        <v>1486</v>
      </c>
      <c r="B31" s="654"/>
      <c r="C31" s="747">
        <v>710</v>
      </c>
      <c r="D31" s="730" t="b">
        <f>E16='1.1'!H7</f>
        <v>1</v>
      </c>
      <c r="E31" s="728" t="s">
        <v>1478</v>
      </c>
    </row>
  </sheetData>
  <customSheetViews>
    <customSheetView guid="{5D819D0C-25F7-408A-B978-F4F86F7655CA}" showPageBreaks="1" showRuler="0">
      <selection activeCell="H15" sqref="H15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75" showGridLines="0" showRuler="0">
      <selection activeCell="H8" sqref="H8"/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75" showGridLines="0" showRuler="0">
      <selection activeCell="H8" sqref="H8"/>
      <pageMargins left="0.75" right="0.75" top="1" bottom="1" header="0.5" footer="0.5"/>
      <pageSetup paperSize="8" scale="85" orientation="portrait" r:id="rId3"/>
      <headerFooter alignWithMargins="0"/>
    </customSheetView>
  </customSheetViews>
  <phoneticPr fontId="8" type="noConversion"/>
  <pageMargins left="0.75" right="0.75" top="1" bottom="1" header="0.5" footer="0.5"/>
  <pageSetup paperSize="8" scale="134" orientation="landscape" r:id="rId4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K20"/>
  <sheetViews>
    <sheetView showGridLines="0" zoomScaleNormal="100" zoomScaleSheetLayoutView="100" workbookViewId="0"/>
  </sheetViews>
  <sheetFormatPr defaultColWidth="9.140625" defaultRowHeight="12.75"/>
  <cols>
    <col min="1" max="1" width="48.5703125" bestFit="1" customWidth="1"/>
    <col min="2" max="2" width="8.7109375" customWidth="1"/>
    <col min="3" max="3" width="8.140625" customWidth="1"/>
    <col min="4" max="4" width="9.28515625" customWidth="1"/>
    <col min="5" max="5" width="9.140625" customWidth="1"/>
    <col min="6" max="6" width="8.7109375" customWidth="1"/>
    <col min="7" max="7" width="8.5703125" customWidth="1"/>
    <col min="8" max="10" width="9.140625" customWidth="1"/>
    <col min="11" max="11" width="14.85546875" customWidth="1"/>
  </cols>
  <sheetData>
    <row r="1" spans="1:11" ht="16.5" thickBot="1">
      <c r="A1" s="171" t="s">
        <v>935</v>
      </c>
      <c r="B1" s="208"/>
      <c r="C1" s="208"/>
      <c r="D1" s="208"/>
      <c r="E1" s="207"/>
      <c r="F1" s="208"/>
      <c r="G1" s="208"/>
    </row>
    <row r="2" spans="1:11" ht="120.75" customHeight="1" thickBot="1">
      <c r="A2" s="309" t="s">
        <v>674</v>
      </c>
      <c r="B2" s="311" t="s">
        <v>773</v>
      </c>
      <c r="C2" s="310"/>
      <c r="D2" s="200" t="s">
        <v>774</v>
      </c>
      <c r="E2" s="199" t="s">
        <v>555</v>
      </c>
      <c r="F2" s="294" t="s">
        <v>29</v>
      </c>
      <c r="G2" s="200" t="s">
        <v>557</v>
      </c>
    </row>
    <row r="3" spans="1:11" s="2" customFormat="1" ht="15.75" thickBot="1">
      <c r="A3" s="299"/>
      <c r="B3" s="300"/>
      <c r="C3" s="301" t="s">
        <v>422</v>
      </c>
      <c r="D3" s="212" t="s">
        <v>399</v>
      </c>
      <c r="E3" s="302" t="s">
        <v>400</v>
      </c>
      <c r="F3" s="286" t="s">
        <v>401</v>
      </c>
      <c r="G3" s="287" t="s">
        <v>300</v>
      </c>
    </row>
    <row r="4" spans="1:11" ht="15.75" thickBot="1">
      <c r="A4" s="303" t="s">
        <v>775</v>
      </c>
      <c r="B4" s="304" t="s">
        <v>776</v>
      </c>
      <c r="C4" s="305">
        <v>7300</v>
      </c>
      <c r="D4" s="760">
        <v>12</v>
      </c>
      <c r="E4" s="760">
        <v>12</v>
      </c>
      <c r="F4" s="760">
        <v>12</v>
      </c>
      <c r="G4" s="760">
        <v>12</v>
      </c>
    </row>
    <row r="5" spans="1:11" ht="15.75" thickBot="1">
      <c r="A5" s="303" t="s">
        <v>777</v>
      </c>
      <c r="B5" s="304" t="s">
        <v>778</v>
      </c>
      <c r="C5" s="306">
        <v>7310</v>
      </c>
      <c r="D5" s="760">
        <v>12</v>
      </c>
      <c r="E5" s="760">
        <v>12</v>
      </c>
      <c r="F5" s="760">
        <v>12</v>
      </c>
      <c r="G5" s="760">
        <v>12</v>
      </c>
    </row>
    <row r="6" spans="1:11" ht="15.75" thickBot="1">
      <c r="A6" s="303" t="s">
        <v>517</v>
      </c>
      <c r="B6" s="304" t="s">
        <v>779</v>
      </c>
      <c r="C6" s="306">
        <v>7320</v>
      </c>
      <c r="D6" s="760">
        <v>12</v>
      </c>
      <c r="E6" s="760">
        <v>12</v>
      </c>
      <c r="F6" s="760">
        <v>12</v>
      </c>
      <c r="G6" s="760">
        <v>12</v>
      </c>
    </row>
    <row r="7" spans="1:11" ht="15.75" thickBot="1">
      <c r="A7" s="303" t="s">
        <v>780</v>
      </c>
      <c r="B7" s="304" t="s">
        <v>781</v>
      </c>
      <c r="C7" s="306">
        <v>7330</v>
      </c>
      <c r="D7" s="760">
        <v>12</v>
      </c>
      <c r="E7" s="760">
        <v>12</v>
      </c>
      <c r="F7" s="760">
        <v>12</v>
      </c>
      <c r="G7" s="760">
        <v>12</v>
      </c>
    </row>
    <row r="8" spans="1:11" ht="15.75" thickBot="1">
      <c r="A8" s="303" t="s">
        <v>782</v>
      </c>
      <c r="B8" s="304" t="s">
        <v>783</v>
      </c>
      <c r="C8" s="306">
        <v>7340</v>
      </c>
      <c r="D8" s="760">
        <v>12</v>
      </c>
      <c r="E8" s="760">
        <v>12</v>
      </c>
      <c r="F8" s="760">
        <v>12</v>
      </c>
      <c r="G8" s="760">
        <v>12</v>
      </c>
    </row>
    <row r="9" spans="1:11" ht="15.75" thickBot="1">
      <c r="A9" s="303" t="s">
        <v>784</v>
      </c>
      <c r="B9" s="304" t="s">
        <v>785</v>
      </c>
      <c r="C9" s="306">
        <v>7350</v>
      </c>
      <c r="D9" s="760">
        <v>12</v>
      </c>
      <c r="E9" s="760">
        <v>12</v>
      </c>
      <c r="F9" s="760">
        <v>12</v>
      </c>
      <c r="G9" s="760">
        <v>12</v>
      </c>
    </row>
    <row r="10" spans="1:11" ht="15.75" thickBot="1">
      <c r="A10" s="303" t="s">
        <v>786</v>
      </c>
      <c r="B10" s="304" t="s">
        <v>672</v>
      </c>
      <c r="C10" s="306">
        <v>7360</v>
      </c>
      <c r="D10" s="760">
        <v>12</v>
      </c>
      <c r="E10" s="760">
        <v>12</v>
      </c>
      <c r="F10" s="760">
        <v>12</v>
      </c>
      <c r="G10" s="760">
        <v>12</v>
      </c>
    </row>
    <row r="11" spans="1:11" ht="15.75" thickBot="1">
      <c r="A11" s="303" t="s">
        <v>498</v>
      </c>
      <c r="B11" s="304" t="s">
        <v>673</v>
      </c>
      <c r="C11" s="307">
        <v>7370</v>
      </c>
      <c r="D11" s="760">
        <v>16</v>
      </c>
      <c r="E11" s="760">
        <v>16</v>
      </c>
      <c r="F11" s="760">
        <v>16</v>
      </c>
      <c r="G11" s="760">
        <v>16</v>
      </c>
    </row>
    <row r="12" spans="1:11" ht="15.75" thickBot="1">
      <c r="A12" s="313" t="s">
        <v>380</v>
      </c>
      <c r="B12" s="312"/>
      <c r="C12" s="301">
        <v>7399</v>
      </c>
      <c r="D12" s="526">
        <f>'7.a'!H12</f>
        <v>100</v>
      </c>
      <c r="E12" s="526">
        <f>'7.a'!H14</f>
        <v>100</v>
      </c>
      <c r="F12" s="552">
        <f>'7.a'!H15</f>
        <v>100</v>
      </c>
      <c r="G12" s="526">
        <f>'7.a'!H16</f>
        <v>100</v>
      </c>
      <c r="H12" s="521">
        <f>D12-'7.a'!H12</f>
        <v>0</v>
      </c>
      <c r="I12" s="521">
        <f>E12-'7.a'!H14</f>
        <v>0</v>
      </c>
      <c r="J12" s="521">
        <f>F12-'7.a'!H15</f>
        <v>0</v>
      </c>
      <c r="K12" s="521">
        <f>G12-'7.a'!H16</f>
        <v>0</v>
      </c>
    </row>
    <row r="13" spans="1:11" ht="25.5" customHeight="1">
      <c r="A13" s="771"/>
      <c r="B13" s="771"/>
      <c r="C13" s="771"/>
      <c r="D13" s="771"/>
      <c r="E13" s="771"/>
      <c r="F13" s="771"/>
      <c r="G13" s="3"/>
    </row>
    <row r="14" spans="1:11">
      <c r="A14" s="9"/>
    </row>
    <row r="15" spans="1:11" s="16" customFormat="1" ht="15.75">
      <c r="B15" s="22"/>
      <c r="C15" s="22">
        <v>720</v>
      </c>
      <c r="D15" s="23" t="b">
        <f>D12=SUM(D4:D11)</f>
        <v>1</v>
      </c>
      <c r="E15" s="34" t="s">
        <v>1001</v>
      </c>
      <c r="F15" s="36"/>
      <c r="G15" s="36"/>
      <c r="H15" s="36"/>
      <c r="I15" s="45"/>
      <c r="J15" s="45"/>
    </row>
    <row r="16" spans="1:11" s="42" customFormat="1" ht="15.75">
      <c r="B16" s="654"/>
      <c r="C16" s="22">
        <v>730</v>
      </c>
      <c r="D16" s="23" t="b">
        <f>E12=SUM(E4:E11)</f>
        <v>1</v>
      </c>
      <c r="E16" s="34" t="s">
        <v>1002</v>
      </c>
      <c r="F16" s="36"/>
      <c r="G16" s="36"/>
      <c r="H16" s="36"/>
      <c r="I16" s="45"/>
      <c r="J16" s="45"/>
      <c r="K16" s="45"/>
    </row>
    <row r="17" spans="2:11" s="42" customFormat="1" ht="15.75">
      <c r="B17" s="654"/>
      <c r="C17" s="22">
        <v>740</v>
      </c>
      <c r="D17" s="23" t="b">
        <f>F12=SUM(F4:F11)</f>
        <v>1</v>
      </c>
      <c r="E17" s="34" t="s">
        <v>1003</v>
      </c>
      <c r="F17" s="36"/>
      <c r="G17" s="36"/>
      <c r="H17" s="36"/>
      <c r="I17" s="45"/>
      <c r="J17" s="45"/>
    </row>
    <row r="18" spans="2:11" s="42" customFormat="1" ht="15.75">
      <c r="B18" s="654"/>
      <c r="C18" s="22">
        <v>750</v>
      </c>
      <c r="D18" s="23" t="b">
        <f>G12=SUM(G4:G11)</f>
        <v>1</v>
      </c>
      <c r="E18" s="34" t="s">
        <v>1004</v>
      </c>
      <c r="F18" s="36"/>
      <c r="G18" s="36"/>
      <c r="H18" s="36"/>
      <c r="I18" s="45"/>
      <c r="J18" s="45"/>
      <c r="K18" s="45"/>
    </row>
    <row r="19" spans="2:11" s="2" customFormat="1"/>
    <row r="20" spans="2:11" s="2" customFormat="1"/>
  </sheetData>
  <customSheetViews>
    <customSheetView guid="{5D819D0C-25F7-408A-B978-F4F86F7655CA}" showPageBreaks="1" showRuler="0" topLeftCell="C1">
      <selection activeCell="I5" sqref="I5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75" showGridLines="0" showRuler="0">
      <selection activeCell="A11" sqref="A11"/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75" showGridLines="0" showRuler="0">
      <selection activeCell="A11" sqref="A11"/>
      <pageMargins left="0.75" right="0.75" top="1" bottom="1" header="0.5" footer="0.5"/>
      <pageSetup paperSize="8" scale="85" orientation="portrait" r:id="rId3"/>
      <headerFooter alignWithMargins="0"/>
    </customSheetView>
  </customSheetViews>
  <mergeCells count="1">
    <mergeCell ref="A13:F13"/>
  </mergeCells>
  <phoneticPr fontId="8" type="noConversion"/>
  <pageMargins left="0.75" right="0.75" top="1" bottom="1" header="0.5" footer="0.5"/>
  <pageSetup paperSize="8" scale="134" orientation="landscape" r:id="rId4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Q78"/>
  <sheetViews>
    <sheetView showGridLines="0" zoomScaleNormal="100" zoomScaleSheetLayoutView="100" workbookViewId="0"/>
  </sheetViews>
  <sheetFormatPr defaultColWidth="9.140625" defaultRowHeight="12.75"/>
  <cols>
    <col min="1" max="1" width="40.28515625" bestFit="1" customWidth="1"/>
    <col min="2" max="2" width="9.42578125" customWidth="1"/>
    <col min="3" max="3" width="8.140625" customWidth="1"/>
    <col min="4" max="4" width="9.7109375" customWidth="1"/>
    <col min="5" max="5" width="10" customWidth="1"/>
    <col min="6" max="6" width="9.42578125" customWidth="1"/>
    <col min="7" max="10" width="9.140625" customWidth="1"/>
    <col min="11" max="11" width="32.28515625" customWidth="1"/>
  </cols>
  <sheetData>
    <row r="1" spans="1:8" ht="16.5" thickBot="1">
      <c r="A1" s="171" t="s">
        <v>1005</v>
      </c>
      <c r="B1" s="208"/>
      <c r="C1" s="208"/>
      <c r="D1" s="208"/>
      <c r="E1" s="208"/>
      <c r="F1" s="208"/>
      <c r="G1" s="208"/>
      <c r="H1" s="208"/>
    </row>
    <row r="2" spans="1:8" ht="220.5" customHeight="1" thickBot="1">
      <c r="A2" s="289" t="s">
        <v>864</v>
      </c>
      <c r="B2" s="293" t="s">
        <v>90</v>
      </c>
      <c r="C2" s="315"/>
      <c r="D2" s="293" t="s">
        <v>20</v>
      </c>
      <c r="E2" s="294" t="s">
        <v>30</v>
      </c>
      <c r="F2" s="293" t="s">
        <v>21</v>
      </c>
      <c r="G2" s="293" t="s">
        <v>518</v>
      </c>
      <c r="H2" s="275" t="s">
        <v>23</v>
      </c>
    </row>
    <row r="3" spans="1:8" ht="66" customHeight="1" thickBot="1">
      <c r="A3" s="281"/>
      <c r="B3" s="282"/>
      <c r="C3" s="282"/>
      <c r="D3" s="295" t="s">
        <v>258</v>
      </c>
      <c r="E3" s="295" t="s">
        <v>24</v>
      </c>
      <c r="F3" s="279" t="s">
        <v>675</v>
      </c>
      <c r="G3" s="279" t="s">
        <v>676</v>
      </c>
      <c r="H3" s="284"/>
    </row>
    <row r="4" spans="1:8" s="2" customFormat="1" ht="15.75" thickBot="1">
      <c r="A4" s="210"/>
      <c r="B4" s="285"/>
      <c r="C4" s="277" t="s">
        <v>405</v>
      </c>
      <c r="D4" s="240" t="s">
        <v>339</v>
      </c>
      <c r="E4" s="241" t="s">
        <v>340</v>
      </c>
      <c r="F4" s="242" t="s">
        <v>341</v>
      </c>
      <c r="G4" s="176" t="s">
        <v>342</v>
      </c>
      <c r="H4" s="176" t="s">
        <v>200</v>
      </c>
    </row>
    <row r="5" spans="1:8" ht="16.5" customHeight="1">
      <c r="A5" s="180" t="s">
        <v>513</v>
      </c>
      <c r="B5" s="181" t="s">
        <v>27</v>
      </c>
      <c r="C5" s="252">
        <v>7100</v>
      </c>
      <c r="D5" s="524">
        <f>SUM(D6:D10)</f>
        <v>300</v>
      </c>
      <c r="E5" s="524">
        <f>SUM(E6:E10)</f>
        <v>300</v>
      </c>
      <c r="F5" s="524">
        <f>SUM(F6:F10)</f>
        <v>50</v>
      </c>
      <c r="G5" s="524">
        <f>SUM(G6:G10)</f>
        <v>50</v>
      </c>
      <c r="H5" s="524">
        <f>SUM(H6:H10)</f>
        <v>500</v>
      </c>
    </row>
    <row r="6" spans="1:8" ht="15">
      <c r="A6" s="186" t="s">
        <v>551</v>
      </c>
      <c r="B6" s="187" t="s">
        <v>552</v>
      </c>
      <c r="C6" s="179">
        <v>7110</v>
      </c>
      <c r="D6" s="751">
        <v>60</v>
      </c>
      <c r="E6" s="751">
        <v>60</v>
      </c>
      <c r="F6" s="751">
        <v>10</v>
      </c>
      <c r="G6" s="523">
        <v>10</v>
      </c>
      <c r="H6" s="751">
        <v>100</v>
      </c>
    </row>
    <row r="7" spans="1:8" ht="15">
      <c r="A7" s="186" t="s">
        <v>553</v>
      </c>
      <c r="B7" s="187" t="s">
        <v>28</v>
      </c>
      <c r="C7" s="179">
        <v>7120</v>
      </c>
      <c r="D7" s="751">
        <v>60</v>
      </c>
      <c r="E7" s="751">
        <v>60</v>
      </c>
      <c r="F7" s="751">
        <v>10</v>
      </c>
      <c r="G7" s="523">
        <v>10</v>
      </c>
      <c r="H7" s="751">
        <v>100</v>
      </c>
    </row>
    <row r="8" spans="1:8" ht="15">
      <c r="A8" s="186" t="s">
        <v>555</v>
      </c>
      <c r="B8" s="187" t="s">
        <v>28</v>
      </c>
      <c r="C8" s="179">
        <v>7130</v>
      </c>
      <c r="D8" s="751">
        <v>60</v>
      </c>
      <c r="E8" s="751">
        <v>60</v>
      </c>
      <c r="F8" s="751">
        <v>10</v>
      </c>
      <c r="G8" s="523">
        <v>10</v>
      </c>
      <c r="H8" s="751">
        <v>100</v>
      </c>
    </row>
    <row r="9" spans="1:8" ht="15">
      <c r="A9" s="186" t="s">
        <v>29</v>
      </c>
      <c r="B9" s="187" t="s">
        <v>28</v>
      </c>
      <c r="C9" s="179">
        <v>7140</v>
      </c>
      <c r="D9" s="751">
        <v>60</v>
      </c>
      <c r="E9" s="751">
        <v>60</v>
      </c>
      <c r="F9" s="751">
        <v>10</v>
      </c>
      <c r="G9" s="523">
        <v>10</v>
      </c>
      <c r="H9" s="751">
        <v>100</v>
      </c>
    </row>
    <row r="10" spans="1:8" ht="15">
      <c r="A10" s="186" t="s">
        <v>557</v>
      </c>
      <c r="B10" s="187" t="s">
        <v>28</v>
      </c>
      <c r="C10" s="179">
        <v>7150</v>
      </c>
      <c r="D10" s="751">
        <v>60</v>
      </c>
      <c r="E10" s="751">
        <v>60</v>
      </c>
      <c r="F10" s="751">
        <v>10</v>
      </c>
      <c r="G10" s="523">
        <v>10</v>
      </c>
      <c r="H10" s="751">
        <v>100</v>
      </c>
    </row>
    <row r="11" spans="1:8" ht="15">
      <c r="A11" s="180" t="s">
        <v>512</v>
      </c>
      <c r="B11" s="181" t="s">
        <v>93</v>
      </c>
      <c r="C11" s="179">
        <v>7160</v>
      </c>
      <c r="D11" s="524">
        <f>SUM(D12:D16)</f>
        <v>300</v>
      </c>
      <c r="E11" s="524">
        <f>SUM(E12:E16)</f>
        <v>300</v>
      </c>
      <c r="F11" s="524">
        <f>SUM(F12:F16)</f>
        <v>50</v>
      </c>
      <c r="G11" s="524">
        <f>SUM(G12:G16)</f>
        <v>50</v>
      </c>
      <c r="H11" s="524">
        <f>SUM(H12:H16)</f>
        <v>500</v>
      </c>
    </row>
    <row r="12" spans="1:8" ht="15">
      <c r="A12" s="186" t="s">
        <v>551</v>
      </c>
      <c r="B12" s="187" t="s">
        <v>552</v>
      </c>
      <c r="C12" s="179">
        <v>7170</v>
      </c>
      <c r="D12" s="751">
        <v>60</v>
      </c>
      <c r="E12" s="751">
        <v>60</v>
      </c>
      <c r="F12" s="751">
        <v>10</v>
      </c>
      <c r="G12" s="523">
        <v>10</v>
      </c>
      <c r="H12" s="751">
        <v>100</v>
      </c>
    </row>
    <row r="13" spans="1:8" ht="15">
      <c r="A13" s="186" t="s">
        <v>553</v>
      </c>
      <c r="B13" s="187" t="s">
        <v>28</v>
      </c>
      <c r="C13" s="179">
        <v>7180</v>
      </c>
      <c r="D13" s="751">
        <v>60</v>
      </c>
      <c r="E13" s="751">
        <v>60</v>
      </c>
      <c r="F13" s="751">
        <v>10</v>
      </c>
      <c r="G13" s="523">
        <v>10</v>
      </c>
      <c r="H13" s="751">
        <v>100</v>
      </c>
    </row>
    <row r="14" spans="1:8" ht="15">
      <c r="A14" s="186" t="s">
        <v>555</v>
      </c>
      <c r="B14" s="187" t="s">
        <v>28</v>
      </c>
      <c r="C14" s="179">
        <v>7190</v>
      </c>
      <c r="D14" s="751">
        <v>60</v>
      </c>
      <c r="E14" s="751">
        <v>60</v>
      </c>
      <c r="F14" s="751">
        <v>10</v>
      </c>
      <c r="G14" s="523">
        <v>10</v>
      </c>
      <c r="H14" s="751">
        <v>100</v>
      </c>
    </row>
    <row r="15" spans="1:8" ht="15">
      <c r="A15" s="186" t="s">
        <v>556</v>
      </c>
      <c r="B15" s="187" t="s">
        <v>28</v>
      </c>
      <c r="C15" s="179">
        <v>7200</v>
      </c>
      <c r="D15" s="751">
        <v>60</v>
      </c>
      <c r="E15" s="751">
        <v>60</v>
      </c>
      <c r="F15" s="751">
        <v>10</v>
      </c>
      <c r="G15" s="523">
        <v>10</v>
      </c>
      <c r="H15" s="751">
        <v>100</v>
      </c>
    </row>
    <row r="16" spans="1:8" ht="15.75" thickBot="1">
      <c r="A16" s="317" t="s">
        <v>557</v>
      </c>
      <c r="B16" s="187" t="s">
        <v>28</v>
      </c>
      <c r="C16" s="179">
        <v>7210</v>
      </c>
      <c r="D16" s="752">
        <v>60</v>
      </c>
      <c r="E16" s="752">
        <v>60</v>
      </c>
      <c r="F16" s="752">
        <v>10</v>
      </c>
      <c r="G16" s="542">
        <v>10</v>
      </c>
      <c r="H16" s="752">
        <v>100</v>
      </c>
    </row>
    <row r="17" spans="1:17" ht="15.75" thickBot="1">
      <c r="A17" s="180" t="s">
        <v>511</v>
      </c>
      <c r="B17" s="318"/>
      <c r="C17" s="179">
        <v>7250</v>
      </c>
      <c r="D17" s="543"/>
      <c r="E17" s="544"/>
      <c r="F17" s="544"/>
      <c r="G17" s="545"/>
      <c r="H17" s="754">
        <v>0</v>
      </c>
    </row>
    <row r="18" spans="1:17" ht="15.75" thickBot="1">
      <c r="A18" s="319" t="s">
        <v>380</v>
      </c>
      <c r="B18" s="185"/>
      <c r="C18" s="232">
        <v>7999</v>
      </c>
      <c r="D18" s="546">
        <f>SUM(D5,D11)</f>
        <v>600</v>
      </c>
      <c r="E18" s="546">
        <f>SUM(E5,E11)</f>
        <v>600</v>
      </c>
      <c r="F18" s="546">
        <f>SUM(F5,F11)</f>
        <v>100</v>
      </c>
      <c r="G18" s="546">
        <f>SUM(G5,G11)</f>
        <v>100</v>
      </c>
      <c r="H18" s="547">
        <f>SUM(H5,H11,H17)</f>
        <v>1000</v>
      </c>
      <c r="I18" s="553">
        <f>H18-'1.1'!E8</f>
        <v>0</v>
      </c>
    </row>
    <row r="19" spans="1:17" ht="15">
      <c r="A19" s="320"/>
      <c r="B19" s="208"/>
      <c r="C19" s="208"/>
      <c r="D19" s="208"/>
      <c r="E19" s="208"/>
      <c r="F19" s="208"/>
      <c r="G19" s="208"/>
      <c r="H19" s="208"/>
    </row>
    <row r="20" spans="1:17">
      <c r="A20" s="9"/>
    </row>
    <row r="21" spans="1:17">
      <c r="A21" s="9"/>
    </row>
    <row r="22" spans="1:17" s="10" customFormat="1" ht="15.75">
      <c r="A22" s="42"/>
      <c r="B22" s="654"/>
      <c r="C22" s="22">
        <v>760</v>
      </c>
      <c r="D22" s="23" t="b">
        <f>H5=D5+E5-F5-G5</f>
        <v>1</v>
      </c>
      <c r="E22" s="34" t="s">
        <v>1406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s="10" customFormat="1" ht="15.75">
      <c r="A23" s="42"/>
      <c r="B23" s="654"/>
      <c r="C23" s="22">
        <v>770</v>
      </c>
      <c r="D23" s="23" t="b">
        <f t="shared" ref="D23:D33" si="0">H6=D6+E6-F6-G6</f>
        <v>1</v>
      </c>
      <c r="E23" s="34" t="s">
        <v>1407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s="10" customFormat="1" ht="15.75">
      <c r="A24" s="42"/>
      <c r="B24" s="654"/>
      <c r="C24" s="22">
        <v>780</v>
      </c>
      <c r="D24" s="23" t="b">
        <f t="shared" si="0"/>
        <v>1</v>
      </c>
      <c r="E24" s="34" t="s">
        <v>1408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s="10" customFormat="1" ht="15.75">
      <c r="A25" s="42"/>
      <c r="B25" s="654"/>
      <c r="C25" s="22">
        <v>790</v>
      </c>
      <c r="D25" s="23" t="b">
        <f t="shared" si="0"/>
        <v>1</v>
      </c>
      <c r="E25" s="34" t="s">
        <v>1409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s="10" customFormat="1" ht="15.75">
      <c r="A26" s="42"/>
      <c r="B26" s="654"/>
      <c r="C26" s="22">
        <v>800</v>
      </c>
      <c r="D26" s="23" t="b">
        <f t="shared" si="0"/>
        <v>1</v>
      </c>
      <c r="E26" s="34" t="s">
        <v>1410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s="10" customFormat="1" ht="15.75">
      <c r="A27" s="42"/>
      <c r="B27" s="654"/>
      <c r="C27" s="22">
        <v>810</v>
      </c>
      <c r="D27" s="23" t="b">
        <f t="shared" si="0"/>
        <v>1</v>
      </c>
      <c r="E27" s="34" t="s">
        <v>1411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1:17" s="10" customFormat="1" ht="15.75">
      <c r="A28" s="42"/>
      <c r="B28" s="654"/>
      <c r="C28" s="22">
        <v>820</v>
      </c>
      <c r="D28" s="23" t="b">
        <f t="shared" si="0"/>
        <v>1</v>
      </c>
      <c r="E28" s="34" t="s">
        <v>1412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</row>
    <row r="29" spans="1:17" s="10" customFormat="1" ht="15.75">
      <c r="A29" s="42"/>
      <c r="B29" s="654"/>
      <c r="C29" s="22">
        <v>830</v>
      </c>
      <c r="D29" s="23" t="b">
        <f t="shared" si="0"/>
        <v>1</v>
      </c>
      <c r="E29" s="34" t="s">
        <v>1413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7" s="10" customFormat="1" ht="15.75">
      <c r="A30" s="42"/>
      <c r="B30" s="654"/>
      <c r="C30" s="22">
        <v>840</v>
      </c>
      <c r="D30" s="23" t="b">
        <f t="shared" si="0"/>
        <v>1</v>
      </c>
      <c r="E30" s="34" t="s">
        <v>1414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17" s="10" customFormat="1" ht="15.75">
      <c r="A31" s="42"/>
      <c r="B31" s="654"/>
      <c r="C31" s="22">
        <v>850</v>
      </c>
      <c r="D31" s="23" t="b">
        <f t="shared" si="0"/>
        <v>1</v>
      </c>
      <c r="E31" s="34" t="s">
        <v>1415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</row>
    <row r="32" spans="1:17" s="10" customFormat="1" ht="15.75">
      <c r="A32" s="42"/>
      <c r="B32" s="654"/>
      <c r="C32" s="22">
        <v>860</v>
      </c>
      <c r="D32" s="23" t="b">
        <f t="shared" si="0"/>
        <v>1</v>
      </c>
      <c r="E32" s="34" t="s">
        <v>1416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</row>
    <row r="33" spans="1:17" s="10" customFormat="1" ht="15.75">
      <c r="A33" s="42"/>
      <c r="B33" s="654"/>
      <c r="C33" s="22">
        <v>870</v>
      </c>
      <c r="D33" s="23" t="b">
        <f t="shared" si="0"/>
        <v>1</v>
      </c>
      <c r="E33" s="34" t="s">
        <v>1417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</row>
    <row r="34" spans="1:17" s="5" customFormat="1" ht="15.75">
      <c r="A34" s="728" t="s">
        <v>1486</v>
      </c>
      <c r="B34" s="22"/>
      <c r="C34" s="747">
        <v>880</v>
      </c>
      <c r="D34" s="730" t="b">
        <f>H18=D18+E18-F18-G18</f>
        <v>1</v>
      </c>
      <c r="E34" s="728" t="s">
        <v>1497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</row>
    <row r="35" spans="1:17" s="10" customFormat="1" ht="15.75">
      <c r="A35" s="42"/>
      <c r="B35" s="654"/>
      <c r="C35" s="22">
        <v>890</v>
      </c>
      <c r="D35" s="23" t="b">
        <f>IF(E5,TRUE,FALSE)=(OR(IF(F5,TRUE,FALSE), IF(G5,TRUE,FALSE)))</f>
        <v>1</v>
      </c>
      <c r="E35" s="34" t="s">
        <v>1418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</row>
    <row r="36" spans="1:17" s="10" customFormat="1" ht="15.75">
      <c r="A36" s="42"/>
      <c r="B36" s="654"/>
      <c r="C36" s="22">
        <v>900</v>
      </c>
      <c r="D36" s="23" t="b">
        <f t="shared" ref="D36:D46" si="1">IF(E6,TRUE,FALSE)=(OR(IF(F6,TRUE,FALSE), IF(G6,TRUE,FALSE)))</f>
        <v>1</v>
      </c>
      <c r="E36" s="34" t="s">
        <v>1419</v>
      </c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</row>
    <row r="37" spans="1:17" s="10" customFormat="1" ht="15.75">
      <c r="A37" s="42"/>
      <c r="B37" s="654"/>
      <c r="C37" s="22">
        <v>910</v>
      </c>
      <c r="D37" s="23" t="b">
        <f t="shared" si="1"/>
        <v>1</v>
      </c>
      <c r="E37" s="34" t="s">
        <v>1420</v>
      </c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</row>
    <row r="38" spans="1:17" s="10" customFormat="1" ht="15.75">
      <c r="A38" s="42"/>
      <c r="B38" s="654"/>
      <c r="C38" s="22">
        <v>920</v>
      </c>
      <c r="D38" s="23" t="b">
        <f t="shared" si="1"/>
        <v>1</v>
      </c>
      <c r="E38" s="34" t="s">
        <v>1421</v>
      </c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</row>
    <row r="39" spans="1:17" s="10" customFormat="1" ht="15.75">
      <c r="A39" s="42"/>
      <c r="B39" s="654"/>
      <c r="C39" s="22">
        <v>930</v>
      </c>
      <c r="D39" s="23" t="b">
        <f t="shared" si="1"/>
        <v>1</v>
      </c>
      <c r="E39" s="34" t="s">
        <v>1422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</row>
    <row r="40" spans="1:17" s="10" customFormat="1" ht="15.75">
      <c r="A40" s="42"/>
      <c r="B40" s="654"/>
      <c r="C40" s="22">
        <v>940</v>
      </c>
      <c r="D40" s="23" t="b">
        <f t="shared" si="1"/>
        <v>1</v>
      </c>
      <c r="E40" s="34" t="s">
        <v>1423</v>
      </c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</row>
    <row r="41" spans="1:17" s="10" customFormat="1" ht="15.75">
      <c r="A41" s="42"/>
      <c r="B41" s="654"/>
      <c r="C41" s="22">
        <v>950</v>
      </c>
      <c r="D41" s="23" t="b">
        <f t="shared" si="1"/>
        <v>1</v>
      </c>
      <c r="E41" s="34" t="s">
        <v>1424</v>
      </c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</row>
    <row r="42" spans="1:17" s="10" customFormat="1" ht="15.75">
      <c r="A42" s="42"/>
      <c r="B42" s="654"/>
      <c r="C42" s="22">
        <v>960</v>
      </c>
      <c r="D42" s="23" t="b">
        <f t="shared" si="1"/>
        <v>1</v>
      </c>
      <c r="E42" s="34" t="s">
        <v>1425</v>
      </c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</row>
    <row r="43" spans="1:17" s="10" customFormat="1" ht="15.75">
      <c r="A43" s="42"/>
      <c r="B43" s="654"/>
      <c r="C43" s="22">
        <v>970</v>
      </c>
      <c r="D43" s="23" t="b">
        <f t="shared" si="1"/>
        <v>1</v>
      </c>
      <c r="E43" s="34" t="s">
        <v>1426</v>
      </c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</row>
    <row r="44" spans="1:17" s="10" customFormat="1" ht="15.75">
      <c r="A44" s="42"/>
      <c r="B44" s="654"/>
      <c r="C44" s="22">
        <v>980</v>
      </c>
      <c r="D44" s="23" t="b">
        <f t="shared" si="1"/>
        <v>1</v>
      </c>
      <c r="E44" s="34" t="s">
        <v>1427</v>
      </c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</row>
    <row r="45" spans="1:17" s="10" customFormat="1" ht="15.75">
      <c r="A45" s="42"/>
      <c r="B45" s="654"/>
      <c r="C45" s="22">
        <v>990</v>
      </c>
      <c r="D45" s="23" t="b">
        <f t="shared" si="1"/>
        <v>1</v>
      </c>
      <c r="E45" s="34" t="s">
        <v>1428</v>
      </c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</row>
    <row r="46" spans="1:17" s="10" customFormat="1" ht="15.75">
      <c r="A46" s="42"/>
      <c r="B46" s="654"/>
      <c r="C46" s="22">
        <v>1000</v>
      </c>
      <c r="D46" s="23" t="b">
        <f t="shared" si="1"/>
        <v>1</v>
      </c>
      <c r="E46" s="34" t="s">
        <v>1429</v>
      </c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</row>
    <row r="47" spans="1:17" s="10" customFormat="1" ht="15.75">
      <c r="A47" s="42"/>
      <c r="B47" s="654"/>
      <c r="C47" s="22">
        <v>1010</v>
      </c>
      <c r="D47" s="23" t="b">
        <f>IF(E18,TRUE,FALSE)=(OR(IF(F18,TRUE,FALSE), IF(G18,TRUE,FALSE)))</f>
        <v>1</v>
      </c>
      <c r="E47" s="34" t="s">
        <v>1430</v>
      </c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</row>
    <row r="48" spans="1:17" s="10" customFormat="1" ht="15.75">
      <c r="A48" s="42"/>
      <c r="B48" s="654"/>
      <c r="C48" s="22">
        <v>1020</v>
      </c>
      <c r="D48" s="23" t="b">
        <f>D5=SUM(D6:D10)</f>
        <v>1</v>
      </c>
      <c r="E48" s="34" t="s">
        <v>1431</v>
      </c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</row>
    <row r="49" spans="1:17" s="10" customFormat="1" ht="15.75">
      <c r="A49" s="42"/>
      <c r="B49" s="654"/>
      <c r="C49" s="22">
        <v>1030</v>
      </c>
      <c r="D49" s="23" t="b">
        <f>E5=SUM(E6:E10)</f>
        <v>1</v>
      </c>
      <c r="E49" s="34" t="s">
        <v>1432</v>
      </c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</row>
    <row r="50" spans="1:17" s="10" customFormat="1" ht="15.75">
      <c r="A50" s="42"/>
      <c r="B50" s="654"/>
      <c r="C50" s="22">
        <v>1040</v>
      </c>
      <c r="D50" s="23" t="b">
        <f>F5=SUM(F6:F10)</f>
        <v>1</v>
      </c>
      <c r="E50" s="34" t="s">
        <v>1433</v>
      </c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</row>
    <row r="51" spans="1:17" s="10" customFormat="1" ht="15.75">
      <c r="A51" s="42"/>
      <c r="B51" s="654"/>
      <c r="C51" s="22">
        <v>1050</v>
      </c>
      <c r="D51" s="23" t="b">
        <f>G5=SUM(G6:G10)</f>
        <v>1</v>
      </c>
      <c r="E51" s="34" t="s">
        <v>1434</v>
      </c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</row>
    <row r="52" spans="1:17" s="10" customFormat="1" ht="15.75">
      <c r="A52" s="42"/>
      <c r="B52" s="654"/>
      <c r="C52" s="22">
        <v>1060</v>
      </c>
      <c r="D52" s="23" t="b">
        <f>H5=SUM(H6:H10)</f>
        <v>1</v>
      </c>
      <c r="E52" s="34" t="s">
        <v>1435</v>
      </c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</row>
    <row r="53" spans="1:17" s="10" customFormat="1" ht="15.75">
      <c r="A53" s="42"/>
      <c r="B53" s="654"/>
      <c r="C53" s="22">
        <v>1070</v>
      </c>
      <c r="D53" s="23" t="b">
        <f>D11=SUM(D12:D16)</f>
        <v>1</v>
      </c>
      <c r="E53" s="34" t="s">
        <v>1436</v>
      </c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</row>
    <row r="54" spans="1:17" s="10" customFormat="1" ht="15.75">
      <c r="A54" s="42"/>
      <c r="B54" s="654"/>
      <c r="C54" s="22">
        <v>1080</v>
      </c>
      <c r="D54" s="23" t="b">
        <f>E11=SUM(E12:E16)</f>
        <v>1</v>
      </c>
      <c r="E54" s="34" t="s">
        <v>1437</v>
      </c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</row>
    <row r="55" spans="1:17" s="10" customFormat="1" ht="15.75">
      <c r="A55" s="42"/>
      <c r="B55" s="654"/>
      <c r="C55" s="22">
        <v>1090</v>
      </c>
      <c r="D55" s="23" t="b">
        <f>F11=SUM(F12:F16)</f>
        <v>1</v>
      </c>
      <c r="E55" s="34" t="s">
        <v>1438</v>
      </c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</row>
    <row r="56" spans="1:17" s="10" customFormat="1" ht="15.75">
      <c r="A56" s="42"/>
      <c r="B56" s="654"/>
      <c r="C56" s="22">
        <v>1100</v>
      </c>
      <c r="D56" s="23" t="b">
        <f>G11=SUM(G12:G16)</f>
        <v>1</v>
      </c>
      <c r="E56" s="34" t="s">
        <v>1439</v>
      </c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</row>
    <row r="57" spans="1:17" s="10" customFormat="1" ht="15.75">
      <c r="A57" s="42"/>
      <c r="B57" s="654"/>
      <c r="C57" s="22">
        <v>1110</v>
      </c>
      <c r="D57" s="23" t="b">
        <f>H11=SUM(H12:H16)</f>
        <v>1</v>
      </c>
      <c r="E57" s="34" t="s">
        <v>1440</v>
      </c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</row>
    <row r="58" spans="1:17" s="10" customFormat="1" ht="15.75">
      <c r="A58" s="42"/>
      <c r="B58" s="654"/>
      <c r="C58" s="22">
        <v>1120</v>
      </c>
      <c r="D58" s="23" t="b">
        <f>D18=D5+D11</f>
        <v>1</v>
      </c>
      <c r="E58" s="34" t="s">
        <v>1441</v>
      </c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</row>
    <row r="59" spans="1:17" s="10" customFormat="1" ht="15.75">
      <c r="A59" s="42"/>
      <c r="B59" s="654"/>
      <c r="C59" s="22">
        <v>1130</v>
      </c>
      <c r="D59" s="23" t="b">
        <f>E18=E5+E11</f>
        <v>1</v>
      </c>
      <c r="E59" s="34" t="s">
        <v>1442</v>
      </c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</row>
    <row r="60" spans="1:17" s="10" customFormat="1" ht="15.75">
      <c r="A60" s="42"/>
      <c r="B60" s="654"/>
      <c r="C60" s="22">
        <v>1140</v>
      </c>
      <c r="D60" s="23" t="b">
        <f>F18=F5+F11</f>
        <v>1</v>
      </c>
      <c r="E60" s="34" t="s">
        <v>1443</v>
      </c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</row>
    <row r="61" spans="1:17" s="10" customFormat="1" ht="15.75">
      <c r="A61" s="42"/>
      <c r="B61" s="654"/>
      <c r="C61" s="22">
        <v>1150</v>
      </c>
      <c r="D61" s="23" t="b">
        <f>G18=G5+G11</f>
        <v>1</v>
      </c>
      <c r="E61" s="34" t="s">
        <v>1444</v>
      </c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</row>
    <row r="62" spans="1:17" s="10" customFormat="1" ht="15.75">
      <c r="A62" s="728" t="s">
        <v>1486</v>
      </c>
      <c r="B62" s="654"/>
      <c r="C62" s="747">
        <v>1160</v>
      </c>
      <c r="D62" s="730" t="b">
        <f>H18=H5+H11</f>
        <v>1</v>
      </c>
      <c r="E62" s="728" t="s">
        <v>1498</v>
      </c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</row>
    <row r="63" spans="1:17" s="10" customFormat="1" ht="13.5">
      <c r="A63" s="42"/>
      <c r="B63" s="654"/>
      <c r="C63" s="22">
        <v>1170</v>
      </c>
      <c r="D63" s="23" t="b">
        <f>H18='1.1'!E8</f>
        <v>1</v>
      </c>
      <c r="E63" s="24" t="s">
        <v>1445</v>
      </c>
    </row>
    <row r="64" spans="1:17" s="10" customFormat="1" ht="13.5">
      <c r="A64" s="728" t="s">
        <v>1489</v>
      </c>
      <c r="B64" s="654"/>
      <c r="C64" s="747">
        <v>1310</v>
      </c>
      <c r="D64" s="730" t="b">
        <f>H17=0</f>
        <v>1</v>
      </c>
      <c r="E64" s="728" t="s">
        <v>1482</v>
      </c>
    </row>
    <row r="65" spans="1:5" s="10" customFormat="1" ht="13.5">
      <c r="A65" s="42"/>
      <c r="B65" s="654"/>
      <c r="C65" s="22"/>
      <c r="D65" s="23"/>
      <c r="E65" s="24"/>
    </row>
    <row r="66" spans="1:5" s="10" customFormat="1" ht="13.5">
      <c r="A66" s="42"/>
      <c r="B66" s="654"/>
      <c r="C66" s="22"/>
      <c r="D66" s="23"/>
      <c r="E66" s="24"/>
    </row>
    <row r="67" spans="1:5" s="10" customFormat="1" ht="13.5">
      <c r="A67" s="42"/>
      <c r="B67" s="654"/>
      <c r="C67" s="22"/>
      <c r="D67" s="23"/>
      <c r="E67" s="24"/>
    </row>
    <row r="68" spans="1:5" s="10" customFormat="1" ht="13.5">
      <c r="A68" s="42"/>
      <c r="B68" s="654"/>
      <c r="C68" s="22"/>
      <c r="D68" s="23"/>
      <c r="E68" s="24"/>
    </row>
    <row r="69" spans="1:5" s="10" customFormat="1" ht="13.5">
      <c r="A69" s="42"/>
      <c r="B69" s="654"/>
      <c r="C69" s="22"/>
      <c r="D69" s="23"/>
      <c r="E69" s="24"/>
    </row>
    <row r="70" spans="1:5" s="10" customFormat="1" ht="13.5">
      <c r="A70" s="42"/>
      <c r="B70" s="654"/>
      <c r="C70" s="22"/>
      <c r="D70" s="23"/>
      <c r="E70" s="24"/>
    </row>
    <row r="71" spans="1:5" s="10" customFormat="1" ht="13.5">
      <c r="A71" s="42"/>
      <c r="B71" s="654"/>
      <c r="C71" s="22"/>
      <c r="D71" s="23"/>
      <c r="E71" s="24"/>
    </row>
    <row r="72" spans="1:5" s="10" customFormat="1" ht="13.5">
      <c r="A72" s="42"/>
      <c r="B72" s="654"/>
      <c r="C72" s="22"/>
      <c r="D72" s="23"/>
      <c r="E72" s="24"/>
    </row>
    <row r="73" spans="1:5" s="10" customFormat="1" ht="13.5">
      <c r="A73" s="42"/>
      <c r="B73" s="654"/>
      <c r="C73" s="22"/>
      <c r="D73" s="23"/>
      <c r="E73" s="24"/>
    </row>
    <row r="74" spans="1:5" s="10" customFormat="1" ht="13.5">
      <c r="A74" s="42"/>
      <c r="B74" s="654"/>
      <c r="C74" s="22"/>
      <c r="D74" s="23"/>
      <c r="E74" s="24"/>
    </row>
    <row r="75" spans="1:5" s="10" customFormat="1" ht="13.5">
      <c r="A75" s="42"/>
      <c r="B75" s="654"/>
      <c r="C75" s="22"/>
      <c r="D75" s="23"/>
      <c r="E75" s="24"/>
    </row>
    <row r="76" spans="1:5" s="10" customFormat="1" ht="13.5">
      <c r="A76" s="42"/>
      <c r="B76" s="654"/>
      <c r="C76" s="22"/>
      <c r="D76" s="23"/>
      <c r="E76" s="24"/>
    </row>
    <row r="77" spans="1:5" s="10" customFormat="1">
      <c r="A77" s="42"/>
      <c r="B77" s="46"/>
      <c r="C77" s="42"/>
      <c r="D77" s="42"/>
    </row>
    <row r="78" spans="1:5">
      <c r="A78" s="2"/>
      <c r="B78" s="2"/>
      <c r="C78" s="2"/>
      <c r="D78" s="2"/>
    </row>
  </sheetData>
  <customSheetViews>
    <customSheetView guid="{5D819D0C-25F7-408A-B978-F4F86F7655CA}" showPageBreaks="1" showRuler="0" topLeftCell="A4">
      <selection activeCell="I14" sqref="I14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75" showGridLines="0" showRuler="0">
      <selection activeCell="H8" sqref="H8"/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75" showGridLines="0" showRuler="0">
      <selection activeCell="H8" sqref="H8"/>
      <pageMargins left="0.75" right="0.75" top="1" bottom="1" header="0.5" footer="0.5"/>
      <pageSetup paperSize="8" scale="85" orientation="portrait" r:id="rId3"/>
      <headerFooter alignWithMargins="0"/>
    </customSheetView>
  </customSheetViews>
  <phoneticPr fontId="0" type="noConversion"/>
  <pageMargins left="0.41" right="0.26" top="1" bottom="0.78" header="0.5" footer="0.5"/>
  <pageSetup paperSize="8" scale="109" orientation="landscape" r:id="rId4"/>
  <headerFooter alignWithMargins="0"/>
  <rowBreaks count="1" manualBreakCount="1">
    <brk id="21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M105"/>
  <sheetViews>
    <sheetView showGridLines="0" zoomScaleNormal="100" zoomScaleSheetLayoutView="110" workbookViewId="0"/>
  </sheetViews>
  <sheetFormatPr defaultColWidth="9.140625" defaultRowHeight="12.75"/>
  <cols>
    <col min="1" max="1" width="58.85546875" customWidth="1"/>
    <col min="2" max="2" width="15.42578125" style="4" customWidth="1"/>
    <col min="3" max="3" width="8.85546875" style="4" customWidth="1"/>
    <col min="4" max="4" width="9.28515625" customWidth="1"/>
    <col min="5" max="5" width="10" bestFit="1" customWidth="1"/>
    <col min="6" max="6" width="9.85546875" customWidth="1"/>
    <col min="7" max="7" width="9.28515625" customWidth="1"/>
    <col min="8" max="10" width="9.140625" customWidth="1"/>
    <col min="11" max="11" width="9.7109375" customWidth="1"/>
    <col min="12" max="12" width="27.28515625" customWidth="1"/>
    <col min="13" max="13" width="19.85546875" customWidth="1"/>
  </cols>
  <sheetData>
    <row r="1" spans="1:11" ht="16.5" thickBot="1">
      <c r="A1" s="171" t="s">
        <v>1006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1" ht="213.75" customHeight="1" thickBot="1">
      <c r="A2" s="321"/>
      <c r="B2" s="283"/>
      <c r="C2" s="284"/>
      <c r="D2" s="199" t="s">
        <v>758</v>
      </c>
      <c r="E2" s="199" t="s">
        <v>755</v>
      </c>
      <c r="F2" s="199" t="s">
        <v>756</v>
      </c>
      <c r="G2" s="199" t="s">
        <v>757</v>
      </c>
      <c r="H2" s="199" t="s">
        <v>794</v>
      </c>
      <c r="I2" s="199" t="s">
        <v>332</v>
      </c>
      <c r="J2" s="199" t="s">
        <v>333</v>
      </c>
      <c r="K2" s="199" t="s">
        <v>389</v>
      </c>
    </row>
    <row r="3" spans="1:11" ht="73.5" customHeight="1" thickBot="1">
      <c r="A3" s="283"/>
      <c r="B3" s="322" t="s">
        <v>759</v>
      </c>
      <c r="C3" s="323"/>
      <c r="D3" s="772" t="s">
        <v>678</v>
      </c>
      <c r="E3" s="773"/>
      <c r="F3" s="773"/>
      <c r="G3" s="773"/>
      <c r="H3" s="773"/>
      <c r="I3" s="773"/>
      <c r="J3" s="773"/>
      <c r="K3" s="774"/>
    </row>
    <row r="4" spans="1:11" s="2" customFormat="1" ht="15.75" thickBot="1">
      <c r="A4" s="324"/>
      <c r="B4" s="268"/>
      <c r="C4" s="325" t="s">
        <v>338</v>
      </c>
      <c r="D4" s="326" t="s">
        <v>339</v>
      </c>
      <c r="E4" s="218" t="s">
        <v>340</v>
      </c>
      <c r="F4" s="218" t="s">
        <v>341</v>
      </c>
      <c r="G4" s="218" t="s">
        <v>342</v>
      </c>
      <c r="H4" s="218" t="s">
        <v>200</v>
      </c>
      <c r="I4" s="218" t="s">
        <v>201</v>
      </c>
      <c r="J4" s="218" t="s">
        <v>19</v>
      </c>
      <c r="K4" s="219" t="s">
        <v>391</v>
      </c>
    </row>
    <row r="5" spans="1:11" ht="15.75" thickBot="1">
      <c r="A5" s="327" t="s">
        <v>94</v>
      </c>
      <c r="B5" s="328" t="s">
        <v>678</v>
      </c>
      <c r="C5" s="262">
        <v>7100</v>
      </c>
      <c r="D5" s="554"/>
      <c r="E5" s="554"/>
      <c r="F5" s="554"/>
      <c r="G5" s="554"/>
      <c r="H5" s="555">
        <f>SUM(H6:H8)</f>
        <v>87</v>
      </c>
      <c r="I5" s="555">
        <f>SUM(I6:I8)</f>
        <v>30</v>
      </c>
      <c r="J5" s="555">
        <f>SUM(J6:J8)</f>
        <v>15</v>
      </c>
      <c r="K5" s="555">
        <f>SUM(K6:K8)</f>
        <v>60</v>
      </c>
    </row>
    <row r="6" spans="1:11" ht="15.75" thickBot="1">
      <c r="A6" s="330" t="s">
        <v>545</v>
      </c>
      <c r="B6" s="255" t="s">
        <v>546</v>
      </c>
      <c r="C6" s="179">
        <v>7110</v>
      </c>
      <c r="D6" s="556"/>
      <c r="E6" s="556"/>
      <c r="F6" s="556"/>
      <c r="G6" s="556"/>
      <c r="H6" s="529">
        <v>29</v>
      </c>
      <c r="I6" s="529">
        <v>10</v>
      </c>
      <c r="J6" s="529">
        <v>5</v>
      </c>
      <c r="K6" s="529">
        <v>20</v>
      </c>
    </row>
    <row r="7" spans="1:11" ht="15.75" thickBot="1">
      <c r="A7" s="330" t="s">
        <v>547</v>
      </c>
      <c r="B7" s="255" t="s">
        <v>548</v>
      </c>
      <c r="C7" s="179">
        <v>7120</v>
      </c>
      <c r="D7" s="556"/>
      <c r="E7" s="556"/>
      <c r="F7" s="556"/>
      <c r="G7" s="556"/>
      <c r="H7" s="529">
        <v>29</v>
      </c>
      <c r="I7" s="529">
        <v>10</v>
      </c>
      <c r="J7" s="529">
        <v>5</v>
      </c>
      <c r="K7" s="529">
        <v>20</v>
      </c>
    </row>
    <row r="8" spans="1:11" ht="15.75" thickBot="1">
      <c r="A8" s="330" t="s">
        <v>549</v>
      </c>
      <c r="B8" s="255" t="s">
        <v>18</v>
      </c>
      <c r="C8" s="179">
        <v>7130</v>
      </c>
      <c r="D8" s="556"/>
      <c r="E8" s="556"/>
      <c r="F8" s="556"/>
      <c r="G8" s="556"/>
      <c r="H8" s="529">
        <v>29</v>
      </c>
      <c r="I8" s="529">
        <v>10</v>
      </c>
      <c r="J8" s="529">
        <v>5</v>
      </c>
      <c r="K8" s="529">
        <v>20</v>
      </c>
    </row>
    <row r="9" spans="1:11" ht="15.75" thickBot="1">
      <c r="A9" s="327" t="s">
        <v>679</v>
      </c>
      <c r="B9" s="328" t="s">
        <v>678</v>
      </c>
      <c r="C9" s="179">
        <v>7140</v>
      </c>
      <c r="D9" s="555">
        <f>SUM(D10:D14)</f>
        <v>30</v>
      </c>
      <c r="E9" s="555">
        <f t="shared" ref="E9:J9" si="0">SUM(E10:E14)</f>
        <v>25</v>
      </c>
      <c r="F9" s="555">
        <f t="shared" si="0"/>
        <v>20</v>
      </c>
      <c r="G9" s="555">
        <f t="shared" si="0"/>
        <v>15</v>
      </c>
      <c r="H9" s="555">
        <f t="shared" si="0"/>
        <v>167</v>
      </c>
      <c r="I9" s="555">
        <f t="shared" si="0"/>
        <v>50</v>
      </c>
      <c r="J9" s="555">
        <f t="shared" si="0"/>
        <v>25</v>
      </c>
      <c r="K9" s="557">
        <v>100</v>
      </c>
    </row>
    <row r="10" spans="1:11" ht="15.75" thickBot="1">
      <c r="A10" s="494" t="s">
        <v>551</v>
      </c>
      <c r="B10" s="328" t="s">
        <v>552</v>
      </c>
      <c r="C10" s="179">
        <v>7150</v>
      </c>
      <c r="D10" s="557">
        <v>6</v>
      </c>
      <c r="E10" s="557">
        <v>5</v>
      </c>
      <c r="F10" s="557">
        <v>4</v>
      </c>
      <c r="G10" s="557">
        <v>3</v>
      </c>
      <c r="H10" s="557">
        <v>33</v>
      </c>
      <c r="I10" s="557">
        <v>10</v>
      </c>
      <c r="J10" s="557">
        <v>5</v>
      </c>
      <c r="K10" s="556"/>
    </row>
    <row r="11" spans="1:11" ht="15.75" thickBot="1">
      <c r="A11" s="494" t="s">
        <v>553</v>
      </c>
      <c r="B11" s="328" t="s">
        <v>552</v>
      </c>
      <c r="C11" s="179">
        <v>7160</v>
      </c>
      <c r="D11" s="557">
        <v>6</v>
      </c>
      <c r="E11" s="557">
        <v>5</v>
      </c>
      <c r="F11" s="557">
        <v>4</v>
      </c>
      <c r="G11" s="557">
        <v>3</v>
      </c>
      <c r="H11" s="557">
        <v>33</v>
      </c>
      <c r="I11" s="557">
        <v>10</v>
      </c>
      <c r="J11" s="557">
        <v>5</v>
      </c>
      <c r="K11" s="556"/>
    </row>
    <row r="12" spans="1:11" ht="15.75" thickBot="1">
      <c r="A12" s="494" t="s">
        <v>555</v>
      </c>
      <c r="B12" s="328" t="s">
        <v>552</v>
      </c>
      <c r="C12" s="179">
        <v>7170</v>
      </c>
      <c r="D12" s="557">
        <v>6</v>
      </c>
      <c r="E12" s="557">
        <v>5</v>
      </c>
      <c r="F12" s="557">
        <v>4</v>
      </c>
      <c r="G12" s="557">
        <v>3</v>
      </c>
      <c r="H12" s="557">
        <v>33</v>
      </c>
      <c r="I12" s="557">
        <v>10</v>
      </c>
      <c r="J12" s="557">
        <v>5</v>
      </c>
      <c r="K12" s="556"/>
    </row>
    <row r="13" spans="1:11" ht="15.75" thickBot="1">
      <c r="A13" s="494" t="s">
        <v>29</v>
      </c>
      <c r="B13" s="328" t="s">
        <v>552</v>
      </c>
      <c r="C13" s="179">
        <v>7180</v>
      </c>
      <c r="D13" s="557">
        <v>6</v>
      </c>
      <c r="E13" s="557">
        <v>5</v>
      </c>
      <c r="F13" s="557">
        <v>4</v>
      </c>
      <c r="G13" s="557">
        <v>3</v>
      </c>
      <c r="H13" s="557">
        <v>33</v>
      </c>
      <c r="I13" s="557">
        <v>10</v>
      </c>
      <c r="J13" s="557">
        <v>5</v>
      </c>
      <c r="K13" s="556"/>
    </row>
    <row r="14" spans="1:11" ht="15.75" thickBot="1">
      <c r="A14" s="494" t="s">
        <v>557</v>
      </c>
      <c r="B14" s="328" t="s">
        <v>552</v>
      </c>
      <c r="C14" s="179">
        <v>7190</v>
      </c>
      <c r="D14" s="557">
        <v>6</v>
      </c>
      <c r="E14" s="557">
        <v>5</v>
      </c>
      <c r="F14" s="557">
        <v>4</v>
      </c>
      <c r="G14" s="557">
        <v>3</v>
      </c>
      <c r="H14" s="557">
        <v>35</v>
      </c>
      <c r="I14" s="557">
        <v>10</v>
      </c>
      <c r="J14" s="557">
        <v>5</v>
      </c>
      <c r="K14" s="556"/>
    </row>
    <row r="15" spans="1:11" ht="15.75" thickBot="1">
      <c r="A15" s="327" t="s">
        <v>790</v>
      </c>
      <c r="B15" s="328" t="s">
        <v>678</v>
      </c>
      <c r="C15" s="179">
        <v>7200</v>
      </c>
      <c r="D15" s="555">
        <f>SUM(D16:D20)</f>
        <v>184</v>
      </c>
      <c r="E15" s="555">
        <f t="shared" ref="E15:J15" si="1">SUM(E16:E20)</f>
        <v>188</v>
      </c>
      <c r="F15" s="555">
        <f t="shared" si="1"/>
        <v>192</v>
      </c>
      <c r="G15" s="555">
        <f t="shared" si="1"/>
        <v>192</v>
      </c>
      <c r="H15" s="555">
        <f t="shared" si="1"/>
        <v>220</v>
      </c>
      <c r="I15" s="555">
        <f t="shared" si="1"/>
        <v>240</v>
      </c>
      <c r="J15" s="555">
        <f t="shared" si="1"/>
        <v>192</v>
      </c>
      <c r="K15" s="557">
        <v>240</v>
      </c>
    </row>
    <row r="16" spans="1:11" ht="15.75" thickBot="1">
      <c r="A16" s="494" t="s">
        <v>551</v>
      </c>
      <c r="B16" s="328" t="s">
        <v>552</v>
      </c>
      <c r="C16" s="179">
        <v>7210</v>
      </c>
      <c r="D16" s="557">
        <v>10</v>
      </c>
      <c r="E16" s="557">
        <v>11</v>
      </c>
      <c r="F16" s="557">
        <v>12</v>
      </c>
      <c r="G16" s="557">
        <v>12</v>
      </c>
      <c r="H16" s="557">
        <v>19</v>
      </c>
      <c r="I16" s="557">
        <v>24</v>
      </c>
      <c r="J16" s="557">
        <v>12</v>
      </c>
      <c r="K16" s="556"/>
    </row>
    <row r="17" spans="1:11" ht="15.75" thickBot="1">
      <c r="A17" s="494" t="s">
        <v>553</v>
      </c>
      <c r="B17" s="328" t="s">
        <v>552</v>
      </c>
      <c r="C17" s="179">
        <v>7220</v>
      </c>
      <c r="D17" s="557">
        <v>10</v>
      </c>
      <c r="E17" s="557">
        <v>11</v>
      </c>
      <c r="F17" s="557">
        <v>12</v>
      </c>
      <c r="G17" s="557">
        <v>12</v>
      </c>
      <c r="H17" s="557">
        <v>19</v>
      </c>
      <c r="I17" s="557">
        <v>24</v>
      </c>
      <c r="J17" s="557">
        <v>12</v>
      </c>
      <c r="K17" s="556"/>
    </row>
    <row r="18" spans="1:11" ht="15.75" thickBot="1">
      <c r="A18" s="494" t="s">
        <v>555</v>
      </c>
      <c r="B18" s="328" t="s">
        <v>552</v>
      </c>
      <c r="C18" s="179">
        <v>7230</v>
      </c>
      <c r="D18" s="557">
        <v>10</v>
      </c>
      <c r="E18" s="557">
        <v>11</v>
      </c>
      <c r="F18" s="557">
        <v>12</v>
      </c>
      <c r="G18" s="557">
        <v>12</v>
      </c>
      <c r="H18" s="557">
        <v>19</v>
      </c>
      <c r="I18" s="557">
        <v>24</v>
      </c>
      <c r="J18" s="557">
        <v>12</v>
      </c>
      <c r="K18" s="556"/>
    </row>
    <row r="19" spans="1:11" ht="15.75" thickBot="1">
      <c r="A19" s="494" t="s">
        <v>29</v>
      </c>
      <c r="B19" s="328" t="s">
        <v>552</v>
      </c>
      <c r="C19" s="179">
        <v>7240</v>
      </c>
      <c r="D19" s="557">
        <v>10</v>
      </c>
      <c r="E19" s="557">
        <v>11</v>
      </c>
      <c r="F19" s="557">
        <v>12</v>
      </c>
      <c r="G19" s="557">
        <v>12</v>
      </c>
      <c r="H19" s="557">
        <v>19</v>
      </c>
      <c r="I19" s="557">
        <v>24</v>
      </c>
      <c r="J19" s="557">
        <v>12</v>
      </c>
      <c r="K19" s="556"/>
    </row>
    <row r="20" spans="1:11" ht="15.75" thickBot="1">
      <c r="A20" s="494" t="s">
        <v>557</v>
      </c>
      <c r="B20" s="328" t="s">
        <v>552</v>
      </c>
      <c r="C20" s="179">
        <v>7250</v>
      </c>
      <c r="D20" s="555">
        <f>SUM(D21:D28)</f>
        <v>144</v>
      </c>
      <c r="E20" s="555">
        <f t="shared" ref="E20:J20" si="2">SUM(E21:E28)</f>
        <v>144</v>
      </c>
      <c r="F20" s="555">
        <f t="shared" si="2"/>
        <v>144</v>
      </c>
      <c r="G20" s="555">
        <f t="shared" si="2"/>
        <v>144</v>
      </c>
      <c r="H20" s="555">
        <f t="shared" si="2"/>
        <v>144</v>
      </c>
      <c r="I20" s="555">
        <f t="shared" si="2"/>
        <v>144</v>
      </c>
      <c r="J20" s="555">
        <f t="shared" si="2"/>
        <v>144</v>
      </c>
      <c r="K20" s="556"/>
    </row>
    <row r="21" spans="1:11" ht="15.75" thickBot="1">
      <c r="A21" s="495" t="s">
        <v>274</v>
      </c>
      <c r="B21" s="328" t="s">
        <v>552</v>
      </c>
      <c r="C21" s="179">
        <v>7260</v>
      </c>
      <c r="D21" s="557">
        <v>18</v>
      </c>
      <c r="E21" s="557">
        <v>18</v>
      </c>
      <c r="F21" s="557">
        <v>18</v>
      </c>
      <c r="G21" s="557">
        <v>18</v>
      </c>
      <c r="H21" s="557">
        <v>18</v>
      </c>
      <c r="I21" s="557">
        <v>18</v>
      </c>
      <c r="J21" s="557">
        <v>18</v>
      </c>
      <c r="K21" s="556"/>
    </row>
    <row r="22" spans="1:11" ht="15.75" thickBot="1">
      <c r="A22" s="495" t="s">
        <v>275</v>
      </c>
      <c r="B22" s="328" t="s">
        <v>552</v>
      </c>
      <c r="C22" s="179">
        <v>7270</v>
      </c>
      <c r="D22" s="557">
        <v>18</v>
      </c>
      <c r="E22" s="557">
        <v>18</v>
      </c>
      <c r="F22" s="557">
        <v>18</v>
      </c>
      <c r="G22" s="557">
        <v>18</v>
      </c>
      <c r="H22" s="557">
        <v>18</v>
      </c>
      <c r="I22" s="557">
        <v>18</v>
      </c>
      <c r="J22" s="557">
        <v>18</v>
      </c>
      <c r="K22" s="556"/>
    </row>
    <row r="23" spans="1:11" ht="15.75" thickBot="1">
      <c r="A23" s="495" t="s">
        <v>276</v>
      </c>
      <c r="B23" s="328" t="s">
        <v>552</v>
      </c>
      <c r="C23" s="179">
        <v>7280</v>
      </c>
      <c r="D23" s="557">
        <v>18</v>
      </c>
      <c r="E23" s="557">
        <v>18</v>
      </c>
      <c r="F23" s="557">
        <v>18</v>
      </c>
      <c r="G23" s="557">
        <v>18</v>
      </c>
      <c r="H23" s="557">
        <v>18</v>
      </c>
      <c r="I23" s="557">
        <v>18</v>
      </c>
      <c r="J23" s="557">
        <v>18</v>
      </c>
      <c r="K23" s="556"/>
    </row>
    <row r="24" spans="1:11" ht="15.75" thickBot="1">
      <c r="A24" s="495" t="s">
        <v>277</v>
      </c>
      <c r="B24" s="328" t="s">
        <v>552</v>
      </c>
      <c r="C24" s="179">
        <v>7290</v>
      </c>
      <c r="D24" s="557">
        <v>18</v>
      </c>
      <c r="E24" s="557">
        <v>18</v>
      </c>
      <c r="F24" s="557">
        <v>18</v>
      </c>
      <c r="G24" s="557">
        <v>18</v>
      </c>
      <c r="H24" s="557">
        <v>18</v>
      </c>
      <c r="I24" s="557">
        <v>18</v>
      </c>
      <c r="J24" s="557">
        <v>18</v>
      </c>
      <c r="K24" s="556"/>
    </row>
    <row r="25" spans="1:11" ht="15.75" thickBot="1">
      <c r="A25" s="495" t="s">
        <v>278</v>
      </c>
      <c r="B25" s="328" t="s">
        <v>552</v>
      </c>
      <c r="C25" s="179">
        <v>7300</v>
      </c>
      <c r="D25" s="557">
        <v>18</v>
      </c>
      <c r="E25" s="557">
        <v>18</v>
      </c>
      <c r="F25" s="557">
        <v>18</v>
      </c>
      <c r="G25" s="557">
        <v>18</v>
      </c>
      <c r="H25" s="557">
        <v>18</v>
      </c>
      <c r="I25" s="557">
        <v>18</v>
      </c>
      <c r="J25" s="557">
        <v>18</v>
      </c>
      <c r="K25" s="556"/>
    </row>
    <row r="26" spans="1:11" ht="15.75" thickBot="1">
      <c r="A26" s="495" t="s">
        <v>279</v>
      </c>
      <c r="B26" s="328" t="s">
        <v>552</v>
      </c>
      <c r="C26" s="179">
        <v>7310</v>
      </c>
      <c r="D26" s="557">
        <v>18</v>
      </c>
      <c r="E26" s="557">
        <v>18</v>
      </c>
      <c r="F26" s="557">
        <v>18</v>
      </c>
      <c r="G26" s="557">
        <v>18</v>
      </c>
      <c r="H26" s="557">
        <v>18</v>
      </c>
      <c r="I26" s="557">
        <v>18</v>
      </c>
      <c r="J26" s="557">
        <v>18</v>
      </c>
      <c r="K26" s="556"/>
    </row>
    <row r="27" spans="1:11" ht="15.75" thickBot="1">
      <c r="A27" s="495" t="s">
        <v>280</v>
      </c>
      <c r="B27" s="328" t="s">
        <v>552</v>
      </c>
      <c r="C27" s="179">
        <v>7320</v>
      </c>
      <c r="D27" s="557">
        <v>18</v>
      </c>
      <c r="E27" s="557">
        <v>18</v>
      </c>
      <c r="F27" s="557">
        <v>18</v>
      </c>
      <c r="G27" s="557">
        <v>18</v>
      </c>
      <c r="H27" s="557">
        <v>18</v>
      </c>
      <c r="I27" s="557">
        <v>18</v>
      </c>
      <c r="J27" s="557">
        <v>18</v>
      </c>
      <c r="K27" s="556"/>
    </row>
    <row r="28" spans="1:11" ht="15.75" thickBot="1">
      <c r="A28" s="495" t="s">
        <v>281</v>
      </c>
      <c r="B28" s="328" t="s">
        <v>552</v>
      </c>
      <c r="C28" s="179">
        <v>7330</v>
      </c>
      <c r="D28" s="557">
        <v>18</v>
      </c>
      <c r="E28" s="557">
        <v>18</v>
      </c>
      <c r="F28" s="557">
        <v>18</v>
      </c>
      <c r="G28" s="557">
        <v>18</v>
      </c>
      <c r="H28" s="557">
        <v>18</v>
      </c>
      <c r="I28" s="557">
        <v>18</v>
      </c>
      <c r="J28" s="557">
        <v>18</v>
      </c>
      <c r="K28" s="556"/>
    </row>
    <row r="29" spans="1:11" ht="18" customHeight="1" thickBot="1">
      <c r="A29" s="327" t="s">
        <v>791</v>
      </c>
      <c r="B29" s="328" t="s">
        <v>678</v>
      </c>
      <c r="C29" s="256">
        <v>7340</v>
      </c>
      <c r="D29" s="557">
        <v>12</v>
      </c>
      <c r="E29" s="557">
        <v>12</v>
      </c>
      <c r="F29" s="557">
        <v>12</v>
      </c>
      <c r="G29" s="557">
        <v>12</v>
      </c>
      <c r="H29" s="557">
        <v>12</v>
      </c>
      <c r="I29" s="557">
        <v>12</v>
      </c>
      <c r="J29" s="557">
        <v>12</v>
      </c>
      <c r="K29" s="558">
        <v>12</v>
      </c>
    </row>
    <row r="30" spans="1:11" ht="18.75" customHeight="1" thickBot="1">
      <c r="A30" s="336" t="s">
        <v>380</v>
      </c>
      <c r="B30" s="331"/>
      <c r="C30" s="261">
        <v>7399</v>
      </c>
      <c r="D30" s="559">
        <f>SUM(D29,D15,D9,D5)</f>
        <v>226</v>
      </c>
      <c r="E30" s="559">
        <f t="shared" ref="E30:J30" si="3">SUM(E29,E15,E9,E5)</f>
        <v>225</v>
      </c>
      <c r="F30" s="559">
        <f t="shared" si="3"/>
        <v>224</v>
      </c>
      <c r="G30" s="559">
        <f t="shared" si="3"/>
        <v>219</v>
      </c>
      <c r="H30" s="559">
        <f t="shared" si="3"/>
        <v>486</v>
      </c>
      <c r="I30" s="559">
        <f t="shared" si="3"/>
        <v>332</v>
      </c>
      <c r="J30" s="559">
        <f t="shared" si="3"/>
        <v>244</v>
      </c>
      <c r="K30" s="559">
        <f>SUM(K29,K15,K9,K5)</f>
        <v>412</v>
      </c>
    </row>
    <row r="31" spans="1:11" ht="15.75" thickBot="1">
      <c r="A31" s="280"/>
      <c r="B31" s="264"/>
      <c r="C31" s="264"/>
      <c r="D31" s="264"/>
      <c r="E31" s="337"/>
      <c r="F31" s="337"/>
      <c r="G31" s="337"/>
      <c r="H31" s="337"/>
      <c r="I31" s="775"/>
      <c r="J31" s="775"/>
      <c r="K31" s="168"/>
    </row>
    <row r="32" spans="1:11" ht="15.75" thickBot="1">
      <c r="A32" s="332" t="s">
        <v>792</v>
      </c>
      <c r="B32" s="333" t="s">
        <v>677</v>
      </c>
      <c r="C32" s="56">
        <v>7400</v>
      </c>
      <c r="D32" s="334"/>
      <c r="E32" s="334"/>
      <c r="F32" s="334"/>
      <c r="G32" s="334"/>
      <c r="H32" s="334"/>
      <c r="I32" s="776">
        <v>100</v>
      </c>
      <c r="J32" s="777"/>
      <c r="K32" s="560"/>
    </row>
    <row r="33" spans="1:13" ht="15.75" thickBot="1">
      <c r="A33" s="327" t="s">
        <v>793</v>
      </c>
      <c r="B33" s="328" t="s">
        <v>258</v>
      </c>
      <c r="C33" s="335">
        <v>7410</v>
      </c>
      <c r="D33" s="329"/>
      <c r="E33" s="329"/>
      <c r="F33" s="329"/>
      <c r="G33" s="329"/>
      <c r="H33" s="329"/>
      <c r="I33" s="554"/>
      <c r="J33" s="554"/>
      <c r="K33" s="557">
        <v>50</v>
      </c>
    </row>
    <row r="34" spans="1:13" ht="15.75" thickBot="1">
      <c r="A34" s="338"/>
      <c r="B34" s="339"/>
      <c r="C34" s="339"/>
      <c r="D34" s="339"/>
      <c r="E34" s="339"/>
      <c r="F34" s="339"/>
      <c r="G34" s="339"/>
      <c r="H34" s="339"/>
      <c r="I34" s="339"/>
      <c r="J34" s="339"/>
      <c r="K34" s="57"/>
    </row>
    <row r="39" spans="1:13" s="10" customFormat="1" ht="13.5">
      <c r="A39" s="42"/>
      <c r="B39" s="655"/>
      <c r="C39" s="33">
        <v>10</v>
      </c>
      <c r="D39" s="23" t="b">
        <f>D9=SUM(D10:D14)</f>
        <v>1</v>
      </c>
      <c r="E39" s="24" t="s">
        <v>1007</v>
      </c>
      <c r="M39" s="23"/>
    </row>
    <row r="40" spans="1:13" s="10" customFormat="1" ht="13.5">
      <c r="A40" s="42"/>
      <c r="B40" s="655"/>
      <c r="C40" s="33">
        <v>20</v>
      </c>
      <c r="D40" s="23" t="b">
        <f>D15=SUM(D16:D20)</f>
        <v>1</v>
      </c>
      <c r="E40" s="24" t="s">
        <v>1008</v>
      </c>
      <c r="M40" s="23"/>
    </row>
    <row r="41" spans="1:13" s="10" customFormat="1" ht="13.5">
      <c r="A41" s="42"/>
      <c r="B41" s="655"/>
      <c r="C41" s="33">
        <v>30</v>
      </c>
      <c r="D41" s="23" t="b">
        <f>D20=SUM(D21:D28)</f>
        <v>1</v>
      </c>
      <c r="E41" s="24" t="s">
        <v>1009</v>
      </c>
      <c r="M41" s="23"/>
    </row>
    <row r="42" spans="1:13" s="10" customFormat="1" ht="13.5">
      <c r="A42" s="42"/>
      <c r="B42" s="655"/>
      <c r="C42" s="33">
        <v>40</v>
      </c>
      <c r="D42" s="23" t="b">
        <f>D30=D9+D15+D29</f>
        <v>1</v>
      </c>
      <c r="E42" s="24" t="s">
        <v>1010</v>
      </c>
      <c r="M42" s="23"/>
    </row>
    <row r="43" spans="1:13" s="10" customFormat="1" ht="13.5">
      <c r="A43" s="42"/>
      <c r="B43" s="655"/>
      <c r="C43" s="33">
        <v>50</v>
      </c>
      <c r="D43" s="23" t="b">
        <f>E9=SUM(E10:E14)</f>
        <v>1</v>
      </c>
      <c r="E43" s="24" t="s">
        <v>1011</v>
      </c>
    </row>
    <row r="44" spans="1:13" s="10" customFormat="1" ht="13.5">
      <c r="A44" s="42"/>
      <c r="B44" s="655"/>
      <c r="C44" s="33">
        <v>60</v>
      </c>
      <c r="D44" s="23" t="b">
        <f>E15=SUM(E16:E20)</f>
        <v>1</v>
      </c>
      <c r="E44" s="24" t="s">
        <v>1012</v>
      </c>
    </row>
    <row r="45" spans="1:13" s="10" customFormat="1" ht="13.5">
      <c r="A45" s="42"/>
      <c r="B45" s="655"/>
      <c r="C45" s="33">
        <v>70</v>
      </c>
      <c r="D45" s="23" t="b">
        <f>E20=SUM(E21:E28)</f>
        <v>1</v>
      </c>
      <c r="E45" s="24" t="s">
        <v>1013</v>
      </c>
    </row>
    <row r="46" spans="1:13" s="10" customFormat="1" ht="13.5">
      <c r="A46" s="42"/>
      <c r="B46" s="655"/>
      <c r="C46" s="33">
        <v>80</v>
      </c>
      <c r="D46" s="23" t="b">
        <f>E30=E9+E15+E29</f>
        <v>1</v>
      </c>
      <c r="E46" s="24" t="s">
        <v>1014</v>
      </c>
    </row>
    <row r="47" spans="1:13" s="10" customFormat="1" ht="13.5">
      <c r="A47" s="42"/>
      <c r="B47" s="655"/>
      <c r="C47" s="33">
        <v>90</v>
      </c>
      <c r="D47" s="23" t="b">
        <f>F9=SUM(F10:F14)</f>
        <v>1</v>
      </c>
      <c r="E47" s="24" t="s">
        <v>1015</v>
      </c>
    </row>
    <row r="48" spans="1:13" s="10" customFormat="1" ht="13.5">
      <c r="A48" s="42"/>
      <c r="B48" s="655"/>
      <c r="C48" s="33">
        <v>100</v>
      </c>
      <c r="D48" s="23" t="b">
        <f>F15=SUM(F16:F20)</f>
        <v>1</v>
      </c>
      <c r="E48" s="24" t="s">
        <v>1016</v>
      </c>
    </row>
    <row r="49" spans="1:5" s="10" customFormat="1" ht="13.5">
      <c r="A49" s="42"/>
      <c r="B49" s="655"/>
      <c r="C49" s="33">
        <v>110</v>
      </c>
      <c r="D49" s="23" t="b">
        <f>F20=SUM(F21:F28)</f>
        <v>1</v>
      </c>
      <c r="E49" s="24" t="s">
        <v>1017</v>
      </c>
    </row>
    <row r="50" spans="1:5" s="10" customFormat="1" ht="13.5">
      <c r="A50" s="42"/>
      <c r="B50" s="655"/>
      <c r="C50" s="33">
        <v>120</v>
      </c>
      <c r="D50" s="23" t="b">
        <f>F30=F9+F15+F29</f>
        <v>1</v>
      </c>
      <c r="E50" s="24" t="s">
        <v>1018</v>
      </c>
    </row>
    <row r="51" spans="1:5" s="10" customFormat="1" ht="13.5">
      <c r="A51" s="42"/>
      <c r="B51" s="655"/>
      <c r="C51" s="33">
        <v>130</v>
      </c>
      <c r="D51" s="23" t="b">
        <f>G9=SUM(G10:G14)</f>
        <v>1</v>
      </c>
      <c r="E51" s="24" t="s">
        <v>1019</v>
      </c>
    </row>
    <row r="52" spans="1:5" s="10" customFormat="1" ht="13.5">
      <c r="A52" s="42"/>
      <c r="B52" s="655"/>
      <c r="C52" s="33">
        <v>140</v>
      </c>
      <c r="D52" s="23" t="b">
        <f>G15=SUM(G16:G20)</f>
        <v>1</v>
      </c>
      <c r="E52" s="24" t="s">
        <v>1020</v>
      </c>
    </row>
    <row r="53" spans="1:5" s="10" customFormat="1" ht="13.5">
      <c r="A53" s="42"/>
      <c r="B53" s="655"/>
      <c r="C53" s="33">
        <v>150</v>
      </c>
      <c r="D53" s="23" t="b">
        <f>G20=SUM(G21:G28)</f>
        <v>1</v>
      </c>
      <c r="E53" s="24" t="s">
        <v>1021</v>
      </c>
    </row>
    <row r="54" spans="1:5" s="10" customFormat="1" ht="13.5">
      <c r="A54" s="42"/>
      <c r="B54" s="655"/>
      <c r="C54" s="33">
        <v>160</v>
      </c>
      <c r="D54" s="23" t="b">
        <f>G30=G9+G15+G29</f>
        <v>1</v>
      </c>
      <c r="E54" s="24" t="s">
        <v>1022</v>
      </c>
    </row>
    <row r="55" spans="1:5" s="10" customFormat="1" ht="13.5">
      <c r="A55" s="42"/>
      <c r="B55" s="655"/>
      <c r="C55" s="33">
        <v>170</v>
      </c>
      <c r="D55" s="23" t="b">
        <f>H5=H6+H7+H8</f>
        <v>1</v>
      </c>
      <c r="E55" s="24" t="s">
        <v>1023</v>
      </c>
    </row>
    <row r="56" spans="1:5" s="10" customFormat="1" ht="13.5">
      <c r="A56" s="42"/>
      <c r="B56" s="655"/>
      <c r="C56" s="33">
        <v>180</v>
      </c>
      <c r="D56" s="23" t="b">
        <f>H9=SUM(H10:H14)</f>
        <v>1</v>
      </c>
      <c r="E56" s="24" t="s">
        <v>1024</v>
      </c>
    </row>
    <row r="57" spans="1:5" s="10" customFormat="1" ht="13.5">
      <c r="A57" s="42"/>
      <c r="B57" s="655"/>
      <c r="C57" s="33">
        <v>190</v>
      </c>
      <c r="D57" s="23" t="b">
        <f>H15=SUM(H16:H20)</f>
        <v>1</v>
      </c>
      <c r="E57" s="24" t="s">
        <v>1025</v>
      </c>
    </row>
    <row r="58" spans="1:5" s="10" customFormat="1" ht="13.5">
      <c r="A58" s="42"/>
      <c r="B58" s="655"/>
      <c r="C58" s="33">
        <v>200</v>
      </c>
      <c r="D58" s="23" t="b">
        <f>H20=SUM(H21:H28)</f>
        <v>1</v>
      </c>
      <c r="E58" s="24" t="s">
        <v>1026</v>
      </c>
    </row>
    <row r="59" spans="1:5" s="5" customFormat="1" ht="13.5">
      <c r="A59" s="16"/>
      <c r="B59" s="33"/>
      <c r="C59" s="33">
        <v>210</v>
      </c>
      <c r="D59" s="23" t="b">
        <f>H30=H5+H9+H15+H29</f>
        <v>1</v>
      </c>
      <c r="E59" s="24" t="s">
        <v>1027</v>
      </c>
    </row>
    <row r="60" spans="1:5" s="10" customFormat="1" ht="13.5">
      <c r="A60" s="42"/>
      <c r="B60" s="655"/>
      <c r="C60" s="33">
        <v>220</v>
      </c>
      <c r="D60" s="23" t="b">
        <f>I5=I6+I7+I8</f>
        <v>1</v>
      </c>
      <c r="E60" s="24" t="s">
        <v>1028</v>
      </c>
    </row>
    <row r="61" spans="1:5" s="10" customFormat="1" ht="13.5">
      <c r="A61" s="42"/>
      <c r="B61" s="655"/>
      <c r="C61" s="33">
        <v>230</v>
      </c>
      <c r="D61" s="23" t="b">
        <f>I9=SUM(I10:I14)</f>
        <v>1</v>
      </c>
      <c r="E61" s="24" t="s">
        <v>1029</v>
      </c>
    </row>
    <row r="62" spans="1:5" s="10" customFormat="1" ht="13.5">
      <c r="A62" s="42"/>
      <c r="B62" s="655"/>
      <c r="C62" s="33">
        <v>240</v>
      </c>
      <c r="D62" s="23" t="b">
        <f>I15=SUM(I16:I20)</f>
        <v>1</v>
      </c>
      <c r="E62" s="24" t="s">
        <v>1030</v>
      </c>
    </row>
    <row r="63" spans="1:5" s="10" customFormat="1" ht="13.5">
      <c r="A63" s="42"/>
      <c r="B63" s="655"/>
      <c r="C63" s="33">
        <v>250</v>
      </c>
      <c r="D63" s="23" t="b">
        <f>I20=SUM(I21:I28)</f>
        <v>1</v>
      </c>
      <c r="E63" s="24" t="s">
        <v>1031</v>
      </c>
    </row>
    <row r="64" spans="1:5" s="10" customFormat="1" ht="13.5">
      <c r="A64" s="42"/>
      <c r="B64" s="655"/>
      <c r="C64" s="33">
        <v>260</v>
      </c>
      <c r="D64" s="23" t="b">
        <f>I30=I5+I9+I15+I29</f>
        <v>1</v>
      </c>
      <c r="E64" s="24" t="s">
        <v>1032</v>
      </c>
    </row>
    <row r="65" spans="1:5" s="10" customFormat="1" ht="13.5">
      <c r="A65" s="42"/>
      <c r="B65" s="655"/>
      <c r="C65" s="33">
        <v>270</v>
      </c>
      <c r="D65" s="23" t="b">
        <f>J5=J6+J7+J8</f>
        <v>1</v>
      </c>
      <c r="E65" s="24" t="s">
        <v>1033</v>
      </c>
    </row>
    <row r="66" spans="1:5" s="10" customFormat="1" ht="13.5">
      <c r="A66" s="42"/>
      <c r="B66" s="655"/>
      <c r="C66" s="33">
        <v>280</v>
      </c>
      <c r="D66" s="23" t="b">
        <f>J9=SUM(J10:J14)</f>
        <v>1</v>
      </c>
      <c r="E66" s="24" t="s">
        <v>1034</v>
      </c>
    </row>
    <row r="67" spans="1:5" s="10" customFormat="1" ht="13.5">
      <c r="A67" s="42"/>
      <c r="B67" s="655"/>
      <c r="C67" s="33">
        <v>290</v>
      </c>
      <c r="D67" s="23" t="b">
        <f>J15=SUM(J16:J20)</f>
        <v>1</v>
      </c>
      <c r="E67" s="24" t="s">
        <v>1035</v>
      </c>
    </row>
    <row r="68" spans="1:5" s="10" customFormat="1" ht="13.5">
      <c r="A68" s="42"/>
      <c r="B68" s="655"/>
      <c r="C68" s="33">
        <v>300</v>
      </c>
      <c r="D68" s="23" t="b">
        <f>J20=SUM(J21:J28)</f>
        <v>1</v>
      </c>
      <c r="E68" s="24" t="s">
        <v>1036</v>
      </c>
    </row>
    <row r="69" spans="1:5" s="10" customFormat="1" ht="13.5">
      <c r="A69" s="42"/>
      <c r="B69" s="655"/>
      <c r="C69" s="33">
        <v>310</v>
      </c>
      <c r="D69" s="23" t="b">
        <f>J30=J5+J9+J15+J29</f>
        <v>1</v>
      </c>
      <c r="E69" s="24" t="s">
        <v>1037</v>
      </c>
    </row>
    <row r="70" spans="1:5" s="10" customFormat="1" ht="13.5">
      <c r="A70" s="42"/>
      <c r="B70" s="655"/>
      <c r="C70" s="33">
        <v>320</v>
      </c>
      <c r="D70" s="23" t="b">
        <f>K5=K6+K7+K8</f>
        <v>1</v>
      </c>
      <c r="E70" s="24" t="s">
        <v>1038</v>
      </c>
    </row>
    <row r="71" spans="1:5" s="10" customFormat="1" ht="13.5">
      <c r="A71" s="42"/>
      <c r="B71" s="655"/>
      <c r="C71" s="33">
        <v>330</v>
      </c>
      <c r="D71" s="23" t="b">
        <f>K30=K5+K9+K15+K29</f>
        <v>1</v>
      </c>
      <c r="E71" s="24" t="s">
        <v>1039</v>
      </c>
    </row>
    <row r="72" spans="1:5" s="10" customFormat="1" ht="13.5">
      <c r="A72" s="66"/>
      <c r="B72" s="655"/>
      <c r="C72" s="33">
        <v>340</v>
      </c>
      <c r="D72" s="23" t="b">
        <f>IF(K5&gt;0,IF(SUM(H5:J5)&gt;0,TRUE,FALSE),TRUE)</f>
        <v>1</v>
      </c>
      <c r="E72" s="24" t="s">
        <v>1040</v>
      </c>
    </row>
    <row r="73" spans="1:5" s="10" customFormat="1" ht="13.5">
      <c r="A73" s="42"/>
      <c r="B73" s="655"/>
      <c r="C73" s="33">
        <v>350</v>
      </c>
      <c r="D73" s="23" t="b">
        <f>IF(K6&gt;0,IF(SUM(H6:J6)&gt;0,TRUE,FALSE),TRUE)</f>
        <v>1</v>
      </c>
      <c r="E73" s="24" t="s">
        <v>1041</v>
      </c>
    </row>
    <row r="74" spans="1:5" s="10" customFormat="1" ht="13.5">
      <c r="A74" s="42"/>
      <c r="B74" s="655"/>
      <c r="C74" s="33">
        <v>360</v>
      </c>
      <c r="D74" s="23" t="b">
        <f>IF(K7&gt;0,IF(SUM(H7:J7)&gt;0,TRUE,FALSE),TRUE)</f>
        <v>1</v>
      </c>
      <c r="E74" s="24" t="s">
        <v>1042</v>
      </c>
    </row>
    <row r="75" spans="1:5" s="10" customFormat="1" ht="13.5">
      <c r="A75" s="42"/>
      <c r="B75" s="655"/>
      <c r="C75" s="33">
        <v>370</v>
      </c>
      <c r="D75" s="23" t="b">
        <f>IF(K8&gt;0,IF(SUM(H8:J8)&gt;0,TRUE,FALSE),TRUE)</f>
        <v>1</v>
      </c>
      <c r="E75" s="24" t="s">
        <v>1043</v>
      </c>
    </row>
    <row r="76" spans="1:5" s="10" customFormat="1" ht="13.5">
      <c r="A76" s="42"/>
      <c r="B76" s="655"/>
      <c r="C76" s="33">
        <v>380</v>
      </c>
      <c r="D76" s="23" t="b">
        <f>IF(K9&gt;0,IF(SUM(D9:J9)&gt;0,TRUE,FALSE),TRUE)</f>
        <v>1</v>
      </c>
      <c r="E76" s="24" t="s">
        <v>1044</v>
      </c>
    </row>
    <row r="77" spans="1:5" s="10" customFormat="1" ht="13.5">
      <c r="A77" s="42"/>
      <c r="B77" s="655"/>
      <c r="C77" s="33">
        <v>390</v>
      </c>
      <c r="D77" s="23" t="b">
        <f>IF(K15&gt;0,IF(SUM(D15:J15)&gt;0,TRUE,FALSE),TRUE)</f>
        <v>1</v>
      </c>
      <c r="E77" s="24" t="s">
        <v>1045</v>
      </c>
    </row>
    <row r="78" spans="1:5" s="10" customFormat="1" ht="13.5">
      <c r="A78" s="42"/>
      <c r="B78" s="655"/>
      <c r="C78" s="33">
        <v>400</v>
      </c>
      <c r="D78" s="23" t="b">
        <f>IF(K29&gt;0,IF(SUM(D29:J29)&gt;0,TRUE,FALSE),TRUE)</f>
        <v>1</v>
      </c>
      <c r="E78" s="24" t="s">
        <v>1046</v>
      </c>
    </row>
    <row r="79" spans="1:5" s="10" customFormat="1" ht="13.5">
      <c r="A79" s="42"/>
      <c r="B79" s="655"/>
      <c r="C79" s="33">
        <v>410</v>
      </c>
      <c r="D79" s="23" t="b">
        <f>IF(K30&gt;0,IF(SUM(D30:J30)&gt;0,TRUE,FALSE),TRUE)</f>
        <v>1</v>
      </c>
      <c r="E79" s="24" t="s">
        <v>1047</v>
      </c>
    </row>
    <row r="80" spans="1:5" s="10" customFormat="1" ht="13.5">
      <c r="A80" s="42"/>
      <c r="B80" s="655"/>
      <c r="C80" s="33">
        <v>420</v>
      </c>
      <c r="D80" s="23" t="b">
        <f>IF(I30+J30&gt;0,IF(H30,TRUE,FALSE),TRUE)</f>
        <v>1</v>
      </c>
      <c r="E80" s="24" t="s">
        <v>1048</v>
      </c>
    </row>
    <row r="81" spans="1:5" s="42" customFormat="1" ht="13.5">
      <c r="A81" s="66"/>
      <c r="B81" s="655"/>
      <c r="C81" s="33">
        <v>430</v>
      </c>
      <c r="D81" s="23" t="b">
        <f>IF(I5+J5&gt;0,IF(H5,TRUE,FALSE),TRUE)</f>
        <v>1</v>
      </c>
      <c r="E81" s="24" t="s">
        <v>1049</v>
      </c>
    </row>
    <row r="82" spans="1:5" s="42" customFormat="1" ht="13.5">
      <c r="B82" s="655"/>
      <c r="C82" s="33">
        <v>440</v>
      </c>
      <c r="D82" s="23" t="b">
        <f t="shared" ref="D82:D105" si="4">IF(I6+J6&gt;0,IF(H6,TRUE,FALSE),TRUE)</f>
        <v>1</v>
      </c>
      <c r="E82" s="24" t="s">
        <v>1050</v>
      </c>
    </row>
    <row r="83" spans="1:5" s="42" customFormat="1" ht="13.5">
      <c r="B83" s="655"/>
      <c r="C83" s="33">
        <v>450</v>
      </c>
      <c r="D83" s="23" t="b">
        <f t="shared" si="4"/>
        <v>1</v>
      </c>
      <c r="E83" s="24" t="s">
        <v>1051</v>
      </c>
    </row>
    <row r="84" spans="1:5" s="42" customFormat="1" ht="13.5">
      <c r="B84" s="655"/>
      <c r="C84" s="33">
        <v>460</v>
      </c>
      <c r="D84" s="23" t="b">
        <f t="shared" si="4"/>
        <v>1</v>
      </c>
      <c r="E84" s="24" t="s">
        <v>1052</v>
      </c>
    </row>
    <row r="85" spans="1:5" s="42" customFormat="1" ht="13.5">
      <c r="B85" s="655"/>
      <c r="C85" s="33">
        <v>470</v>
      </c>
      <c r="D85" s="23" t="b">
        <f t="shared" si="4"/>
        <v>1</v>
      </c>
      <c r="E85" s="24" t="s">
        <v>1053</v>
      </c>
    </row>
    <row r="86" spans="1:5" s="42" customFormat="1" ht="13.5">
      <c r="B86" s="655"/>
      <c r="C86" s="33">
        <v>480</v>
      </c>
      <c r="D86" s="23" t="b">
        <f t="shared" si="4"/>
        <v>1</v>
      </c>
      <c r="E86" s="24" t="s">
        <v>1054</v>
      </c>
    </row>
    <row r="87" spans="1:5" s="42" customFormat="1" ht="13.5">
      <c r="B87" s="655"/>
      <c r="C87" s="33">
        <v>490</v>
      </c>
      <c r="D87" s="23" t="b">
        <f t="shared" si="4"/>
        <v>1</v>
      </c>
      <c r="E87" s="24" t="s">
        <v>1055</v>
      </c>
    </row>
    <row r="88" spans="1:5" s="42" customFormat="1" ht="13.5">
      <c r="B88" s="655"/>
      <c r="C88" s="33">
        <v>500</v>
      </c>
      <c r="D88" s="23" t="b">
        <f t="shared" si="4"/>
        <v>1</v>
      </c>
      <c r="E88" s="24" t="s">
        <v>1056</v>
      </c>
    </row>
    <row r="89" spans="1:5" s="42" customFormat="1" ht="13.5">
      <c r="B89" s="655"/>
      <c r="C89" s="33">
        <v>510</v>
      </c>
      <c r="D89" s="23" t="b">
        <f t="shared" si="4"/>
        <v>1</v>
      </c>
      <c r="E89" s="24" t="s">
        <v>1057</v>
      </c>
    </row>
    <row r="90" spans="1:5" s="42" customFormat="1" ht="13.5">
      <c r="B90" s="655"/>
      <c r="C90" s="33">
        <v>520</v>
      </c>
      <c r="D90" s="23" t="b">
        <f t="shared" si="4"/>
        <v>1</v>
      </c>
      <c r="E90" s="24" t="s">
        <v>1058</v>
      </c>
    </row>
    <row r="91" spans="1:5" s="42" customFormat="1" ht="13.5">
      <c r="B91" s="655"/>
      <c r="C91" s="33">
        <v>530</v>
      </c>
      <c r="D91" s="23" t="b">
        <f t="shared" si="4"/>
        <v>1</v>
      </c>
      <c r="E91" s="24" t="s">
        <v>1059</v>
      </c>
    </row>
    <row r="92" spans="1:5" s="42" customFormat="1" ht="13.5">
      <c r="B92" s="655"/>
      <c r="C92" s="33">
        <v>540</v>
      </c>
      <c r="D92" s="23" t="b">
        <f t="shared" si="4"/>
        <v>1</v>
      </c>
      <c r="E92" s="24" t="s">
        <v>1060</v>
      </c>
    </row>
    <row r="93" spans="1:5" s="42" customFormat="1" ht="13.5">
      <c r="B93" s="655"/>
      <c r="C93" s="33">
        <v>550</v>
      </c>
      <c r="D93" s="23" t="b">
        <f t="shared" si="4"/>
        <v>1</v>
      </c>
      <c r="E93" s="24" t="s">
        <v>1061</v>
      </c>
    </row>
    <row r="94" spans="1:5" s="42" customFormat="1" ht="13.5">
      <c r="B94" s="655"/>
      <c r="C94" s="33">
        <v>560</v>
      </c>
      <c r="D94" s="23" t="b">
        <f t="shared" si="4"/>
        <v>1</v>
      </c>
      <c r="E94" s="24" t="s">
        <v>1062</v>
      </c>
    </row>
    <row r="95" spans="1:5" s="42" customFormat="1" ht="13.5">
      <c r="B95" s="655"/>
      <c r="C95" s="33">
        <v>570</v>
      </c>
      <c r="D95" s="23" t="b">
        <f t="shared" si="4"/>
        <v>1</v>
      </c>
      <c r="E95" s="24" t="s">
        <v>1063</v>
      </c>
    </row>
    <row r="96" spans="1:5" s="42" customFormat="1" ht="13.5">
      <c r="B96" s="655"/>
      <c r="C96" s="33">
        <v>580</v>
      </c>
      <c r="D96" s="23" t="b">
        <f t="shared" si="4"/>
        <v>1</v>
      </c>
      <c r="E96" s="24" t="s">
        <v>1064</v>
      </c>
    </row>
    <row r="97" spans="2:5" s="42" customFormat="1" ht="13.5">
      <c r="B97" s="655"/>
      <c r="C97" s="33">
        <v>590</v>
      </c>
      <c r="D97" s="23" t="b">
        <f t="shared" si="4"/>
        <v>1</v>
      </c>
      <c r="E97" s="24" t="s">
        <v>1065</v>
      </c>
    </row>
    <row r="98" spans="2:5" s="42" customFormat="1" ht="13.5">
      <c r="B98" s="655"/>
      <c r="C98" s="33">
        <v>600</v>
      </c>
      <c r="D98" s="23" t="b">
        <f t="shared" si="4"/>
        <v>1</v>
      </c>
      <c r="E98" s="24" t="s">
        <v>1066</v>
      </c>
    </row>
    <row r="99" spans="2:5" s="42" customFormat="1" ht="13.5">
      <c r="B99" s="655"/>
      <c r="C99" s="33">
        <v>610</v>
      </c>
      <c r="D99" s="23" t="b">
        <f t="shared" si="4"/>
        <v>1</v>
      </c>
      <c r="E99" s="24" t="s">
        <v>1067</v>
      </c>
    </row>
    <row r="100" spans="2:5" s="42" customFormat="1" ht="13.5">
      <c r="B100" s="655"/>
      <c r="C100" s="33">
        <v>620</v>
      </c>
      <c r="D100" s="23" t="b">
        <f t="shared" si="4"/>
        <v>1</v>
      </c>
      <c r="E100" s="24" t="s">
        <v>1068</v>
      </c>
    </row>
    <row r="101" spans="2:5" s="42" customFormat="1" ht="13.5">
      <c r="B101" s="655"/>
      <c r="C101" s="33">
        <v>630</v>
      </c>
      <c r="D101" s="23" t="b">
        <f t="shared" si="4"/>
        <v>1</v>
      </c>
      <c r="E101" s="24" t="s">
        <v>1069</v>
      </c>
    </row>
    <row r="102" spans="2:5" s="42" customFormat="1" ht="13.5">
      <c r="B102" s="655"/>
      <c r="C102" s="33">
        <v>640</v>
      </c>
      <c r="D102" s="23" t="b">
        <f t="shared" si="4"/>
        <v>1</v>
      </c>
      <c r="E102" s="24" t="s">
        <v>1070</v>
      </c>
    </row>
    <row r="103" spans="2:5" s="42" customFormat="1" ht="13.5">
      <c r="B103" s="655"/>
      <c r="C103" s="33">
        <v>650</v>
      </c>
      <c r="D103" s="23" t="b">
        <f t="shared" si="4"/>
        <v>1</v>
      </c>
      <c r="E103" s="24" t="s">
        <v>1071</v>
      </c>
    </row>
    <row r="104" spans="2:5" s="42" customFormat="1" ht="13.5">
      <c r="B104" s="655"/>
      <c r="C104" s="33">
        <v>660</v>
      </c>
      <c r="D104" s="23" t="b">
        <f t="shared" si="4"/>
        <v>1</v>
      </c>
      <c r="E104" s="24" t="s">
        <v>1072</v>
      </c>
    </row>
    <row r="105" spans="2:5" s="42" customFormat="1" ht="13.5">
      <c r="B105" s="655"/>
      <c r="C105" s="33">
        <v>670</v>
      </c>
      <c r="D105" s="23" t="b">
        <f t="shared" si="4"/>
        <v>1</v>
      </c>
      <c r="E105" s="24" t="s">
        <v>1073</v>
      </c>
    </row>
  </sheetData>
  <customSheetViews>
    <customSheetView guid="{5D819D0C-25F7-408A-B978-F4F86F7655CA}" showPageBreaks="1" showRuler="0" topLeftCell="A16">
      <selection activeCell="A23" sqref="A23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75" showGridLines="0" showRuler="0" topLeftCell="A10">
      <selection activeCell="N28" sqref="N28"/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75" showGridLines="0" showRuler="0">
      <selection activeCell="N28" sqref="N28"/>
      <pageMargins left="0.75" right="0.75" top="1" bottom="1" header="0.5" footer="0.5"/>
      <pageSetup paperSize="8" scale="85" orientation="portrait" r:id="rId3"/>
      <headerFooter alignWithMargins="0"/>
    </customSheetView>
  </customSheetViews>
  <mergeCells count="3">
    <mergeCell ref="D3:K3"/>
    <mergeCell ref="I31:J31"/>
    <mergeCell ref="I32:J32"/>
  </mergeCells>
  <phoneticPr fontId="0" type="noConversion"/>
  <pageMargins left="0.37" right="0.12" top="0.68" bottom="0.34" header="0.32" footer="0.23"/>
  <pageSetup paperSize="8" scale="94" orientation="landscape" r:id="rId4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15"/>
  <sheetViews>
    <sheetView showGridLines="0" zoomScaleNormal="100" zoomScaleSheetLayoutView="100" workbookViewId="0"/>
  </sheetViews>
  <sheetFormatPr defaultColWidth="9.140625" defaultRowHeight="12.75"/>
  <cols>
    <col min="1" max="1" width="28" bestFit="1" customWidth="1"/>
    <col min="2" max="2" width="30.140625" customWidth="1"/>
    <col min="3" max="3" width="8.7109375" customWidth="1"/>
    <col min="4" max="4" width="10.28515625" customWidth="1"/>
    <col min="5" max="5" width="9.140625" customWidth="1"/>
    <col min="6" max="6" width="9.85546875" customWidth="1"/>
    <col min="7" max="11" width="9.140625" customWidth="1"/>
    <col min="12" max="12" width="23.140625" customWidth="1"/>
    <col min="13" max="13" width="28.42578125" customWidth="1"/>
  </cols>
  <sheetData>
    <row r="1" spans="1:7" ht="16.5" thickBot="1">
      <c r="A1" s="171" t="s">
        <v>1074</v>
      </c>
      <c r="B1" s="208"/>
      <c r="C1" s="208"/>
      <c r="D1" s="208"/>
      <c r="E1" s="208"/>
      <c r="F1" s="208"/>
      <c r="G1" s="208"/>
    </row>
    <row r="2" spans="1:7" ht="148.5" customHeight="1" thickBot="1">
      <c r="A2" s="289" t="s">
        <v>392</v>
      </c>
      <c r="B2" s="289" t="s">
        <v>393</v>
      </c>
      <c r="C2" s="293" t="s">
        <v>564</v>
      </c>
      <c r="D2" s="354"/>
      <c r="E2" s="354" t="s">
        <v>617</v>
      </c>
      <c r="F2" s="354" t="s">
        <v>608</v>
      </c>
      <c r="G2" s="293" t="s">
        <v>394</v>
      </c>
    </row>
    <row r="3" spans="1:7" s="2" customFormat="1" ht="15.75" thickBot="1">
      <c r="A3" s="340"/>
      <c r="B3" s="341"/>
      <c r="C3" s="341"/>
      <c r="D3" s="342" t="s">
        <v>405</v>
      </c>
      <c r="E3" s="326" t="s">
        <v>339</v>
      </c>
      <c r="F3" s="218" t="s">
        <v>340</v>
      </c>
      <c r="G3" s="219" t="s">
        <v>341</v>
      </c>
    </row>
    <row r="4" spans="1:7" ht="15.75" thickBot="1">
      <c r="A4" s="343" t="s">
        <v>395</v>
      </c>
      <c r="B4" s="344"/>
      <c r="C4" s="345"/>
      <c r="D4" s="346"/>
      <c r="E4" s="344"/>
      <c r="F4" s="347"/>
      <c r="G4" s="345"/>
    </row>
    <row r="5" spans="1:7" ht="15.75" thickBot="1">
      <c r="A5" s="348" t="s">
        <v>565</v>
      </c>
      <c r="B5" s="255" t="s">
        <v>396</v>
      </c>
      <c r="C5" s="255" t="s">
        <v>567</v>
      </c>
      <c r="D5" s="179">
        <v>7100</v>
      </c>
      <c r="E5" s="561">
        <v>15</v>
      </c>
      <c r="F5" s="561">
        <v>15</v>
      </c>
      <c r="G5" s="561">
        <v>100</v>
      </c>
    </row>
    <row r="6" spans="1:7" ht="15.75" thickBot="1">
      <c r="A6" s="348"/>
      <c r="B6" s="255" t="s">
        <v>568</v>
      </c>
      <c r="C6" s="255" t="s">
        <v>569</v>
      </c>
      <c r="D6" s="179">
        <v>7105</v>
      </c>
      <c r="E6" s="561">
        <v>15</v>
      </c>
      <c r="F6" s="561">
        <v>15</v>
      </c>
      <c r="G6" s="561">
        <v>100</v>
      </c>
    </row>
    <row r="7" spans="1:7" ht="15.75" thickBot="1">
      <c r="A7" s="348"/>
      <c r="B7" s="255" t="s">
        <v>570</v>
      </c>
      <c r="C7" s="255" t="s">
        <v>571</v>
      </c>
      <c r="D7" s="179">
        <v>7110</v>
      </c>
      <c r="E7" s="561">
        <v>15</v>
      </c>
      <c r="F7" s="561">
        <v>15</v>
      </c>
      <c r="G7" s="561">
        <v>100</v>
      </c>
    </row>
    <row r="8" spans="1:7" ht="15.75" thickBot="1">
      <c r="A8" s="348"/>
      <c r="B8" s="255" t="s">
        <v>572</v>
      </c>
      <c r="C8" s="255" t="s">
        <v>573</v>
      </c>
      <c r="D8" s="179">
        <v>7115</v>
      </c>
      <c r="E8" s="561">
        <v>15</v>
      </c>
      <c r="F8" s="561">
        <v>15</v>
      </c>
      <c r="G8" s="561">
        <v>100</v>
      </c>
    </row>
    <row r="9" spans="1:7" ht="15.75" thickBot="1">
      <c r="A9" s="348"/>
      <c r="B9" s="255" t="s">
        <v>574</v>
      </c>
      <c r="C9" s="255" t="s">
        <v>575</v>
      </c>
      <c r="D9" s="179">
        <v>7120</v>
      </c>
      <c r="E9" s="561">
        <v>15</v>
      </c>
      <c r="F9" s="561">
        <v>15</v>
      </c>
      <c r="G9" s="561">
        <v>100</v>
      </c>
    </row>
    <row r="10" spans="1:7" ht="15.75" thickBot="1">
      <c r="A10" s="348"/>
      <c r="B10" s="255" t="s">
        <v>498</v>
      </c>
      <c r="C10" s="255"/>
      <c r="D10" s="179">
        <v>7125</v>
      </c>
      <c r="E10" s="561">
        <v>15</v>
      </c>
      <c r="F10" s="561">
        <v>15</v>
      </c>
      <c r="G10" s="561">
        <v>100</v>
      </c>
    </row>
    <row r="11" spans="1:7" ht="15.75" thickBot="1">
      <c r="A11" s="348" t="s">
        <v>576</v>
      </c>
      <c r="B11" s="255" t="s">
        <v>577</v>
      </c>
      <c r="C11" s="255" t="s">
        <v>578</v>
      </c>
      <c r="D11" s="179">
        <v>7130</v>
      </c>
      <c r="E11" s="561">
        <v>15</v>
      </c>
      <c r="F11" s="561">
        <v>15</v>
      </c>
      <c r="G11" s="561">
        <v>100</v>
      </c>
    </row>
    <row r="12" spans="1:7" ht="15.75" thickBot="1">
      <c r="A12" s="348"/>
      <c r="B12" s="255" t="s">
        <v>579</v>
      </c>
      <c r="C12" s="255" t="s">
        <v>580</v>
      </c>
      <c r="D12" s="179">
        <v>7135</v>
      </c>
      <c r="E12" s="561">
        <v>15</v>
      </c>
      <c r="F12" s="561">
        <v>15</v>
      </c>
      <c r="G12" s="561">
        <v>100</v>
      </c>
    </row>
    <row r="13" spans="1:7" ht="15.75" thickBot="1">
      <c r="A13" s="348"/>
      <c r="B13" s="255" t="s">
        <v>581</v>
      </c>
      <c r="C13" s="255" t="s">
        <v>582</v>
      </c>
      <c r="D13" s="179">
        <v>7140</v>
      </c>
      <c r="E13" s="561">
        <v>15</v>
      </c>
      <c r="F13" s="561">
        <v>15</v>
      </c>
      <c r="G13" s="561">
        <v>100</v>
      </c>
    </row>
    <row r="14" spans="1:7" ht="15.75" thickBot="1">
      <c r="A14" s="348"/>
      <c r="B14" s="255" t="s">
        <v>583</v>
      </c>
      <c r="C14" s="255" t="s">
        <v>584</v>
      </c>
      <c r="D14" s="179">
        <v>7145</v>
      </c>
      <c r="E14" s="561">
        <v>15</v>
      </c>
      <c r="F14" s="561">
        <v>15</v>
      </c>
      <c r="G14" s="561">
        <v>100</v>
      </c>
    </row>
    <row r="15" spans="1:7" ht="15.75" thickBot="1">
      <c r="A15" s="348"/>
      <c r="B15" s="255" t="s">
        <v>498</v>
      </c>
      <c r="C15" s="255"/>
      <c r="D15" s="179">
        <v>7150</v>
      </c>
      <c r="E15" s="561">
        <v>15</v>
      </c>
      <c r="F15" s="561">
        <v>15</v>
      </c>
      <c r="G15" s="561">
        <v>100</v>
      </c>
    </row>
    <row r="16" spans="1:7" ht="15.75" thickBot="1">
      <c r="A16" s="348" t="s">
        <v>397</v>
      </c>
      <c r="B16" s="255" t="s">
        <v>586</v>
      </c>
      <c r="C16" s="255" t="s">
        <v>587</v>
      </c>
      <c r="D16" s="179">
        <v>7155</v>
      </c>
      <c r="E16" s="561">
        <v>15</v>
      </c>
      <c r="F16" s="561">
        <v>15</v>
      </c>
      <c r="G16" s="561">
        <v>100</v>
      </c>
    </row>
    <row r="17" spans="1:7" ht="15.75" thickBot="1">
      <c r="A17" s="348"/>
      <c r="B17" s="255" t="s">
        <v>588</v>
      </c>
      <c r="C17" s="255" t="s">
        <v>589</v>
      </c>
      <c r="D17" s="179">
        <v>7160</v>
      </c>
      <c r="E17" s="561">
        <v>15</v>
      </c>
      <c r="F17" s="561">
        <v>15</v>
      </c>
      <c r="G17" s="561">
        <v>100</v>
      </c>
    </row>
    <row r="18" spans="1:7" ht="15.75" thickBot="1">
      <c r="A18" s="348"/>
      <c r="B18" s="255" t="s">
        <v>590</v>
      </c>
      <c r="C18" s="255" t="s">
        <v>591</v>
      </c>
      <c r="D18" s="179">
        <v>7165</v>
      </c>
      <c r="E18" s="561">
        <v>15</v>
      </c>
      <c r="F18" s="561">
        <v>15</v>
      </c>
      <c r="G18" s="561">
        <v>100</v>
      </c>
    </row>
    <row r="19" spans="1:7" ht="15.75" thickBot="1">
      <c r="A19" s="348"/>
      <c r="B19" s="255" t="s">
        <v>592</v>
      </c>
      <c r="C19" s="255" t="s">
        <v>593</v>
      </c>
      <c r="D19" s="179">
        <v>7170</v>
      </c>
      <c r="E19" s="561">
        <v>15</v>
      </c>
      <c r="F19" s="561">
        <v>15</v>
      </c>
      <c r="G19" s="561">
        <v>100</v>
      </c>
    </row>
    <row r="20" spans="1:7" ht="15.75" thickBot="1">
      <c r="A20" s="348"/>
      <c r="B20" s="255" t="s">
        <v>610</v>
      </c>
      <c r="C20" s="255" t="s">
        <v>611</v>
      </c>
      <c r="D20" s="179">
        <v>7175</v>
      </c>
      <c r="E20" s="561">
        <v>15</v>
      </c>
      <c r="F20" s="561">
        <v>15</v>
      </c>
      <c r="G20" s="561">
        <v>100</v>
      </c>
    </row>
    <row r="21" spans="1:7" ht="15.75" thickBot="1">
      <c r="A21" s="348"/>
      <c r="B21" s="255" t="s">
        <v>498</v>
      </c>
      <c r="C21" s="255"/>
      <c r="D21" s="179">
        <v>7180</v>
      </c>
      <c r="E21" s="561">
        <v>15</v>
      </c>
      <c r="F21" s="561">
        <v>15</v>
      </c>
      <c r="G21" s="561">
        <v>100</v>
      </c>
    </row>
    <row r="22" spans="1:7" ht="15.75" thickBot="1">
      <c r="A22" s="348" t="s">
        <v>612</v>
      </c>
      <c r="B22" s="255" t="s">
        <v>613</v>
      </c>
      <c r="C22" s="255"/>
      <c r="D22" s="179">
        <v>7185</v>
      </c>
      <c r="E22" s="561">
        <v>15</v>
      </c>
      <c r="F22" s="561">
        <v>15</v>
      </c>
      <c r="G22" s="561">
        <v>100</v>
      </c>
    </row>
    <row r="23" spans="1:7" ht="15.75" thickBot="1">
      <c r="A23" s="348"/>
      <c r="B23" s="255" t="s">
        <v>614</v>
      </c>
      <c r="C23" s="255"/>
      <c r="D23" s="179">
        <v>7190</v>
      </c>
      <c r="E23" s="561">
        <v>15</v>
      </c>
      <c r="F23" s="561">
        <v>15</v>
      </c>
      <c r="G23" s="561">
        <v>100</v>
      </c>
    </row>
    <row r="24" spans="1:7" ht="15.75" thickBot="1">
      <c r="A24" s="348"/>
      <c r="B24" s="255" t="s">
        <v>615</v>
      </c>
      <c r="C24" s="255"/>
      <c r="D24" s="179">
        <v>7195</v>
      </c>
      <c r="E24" s="561">
        <v>15</v>
      </c>
      <c r="F24" s="561">
        <v>15</v>
      </c>
      <c r="G24" s="561">
        <v>100</v>
      </c>
    </row>
    <row r="25" spans="1:7" ht="15.75" thickBot="1">
      <c r="A25" s="348"/>
      <c r="B25" s="255" t="s">
        <v>498</v>
      </c>
      <c r="C25" s="255"/>
      <c r="D25" s="179">
        <v>7200</v>
      </c>
      <c r="E25" s="561">
        <v>15</v>
      </c>
      <c r="F25" s="561">
        <v>15</v>
      </c>
      <c r="G25" s="561">
        <v>100</v>
      </c>
    </row>
    <row r="26" spans="1:7" ht="15.75" thickBot="1">
      <c r="A26" s="348" t="s">
        <v>616</v>
      </c>
      <c r="B26" s="255"/>
      <c r="C26" s="255"/>
      <c r="D26" s="179">
        <v>7205</v>
      </c>
      <c r="E26" s="561">
        <v>15</v>
      </c>
      <c r="F26" s="561">
        <v>15</v>
      </c>
      <c r="G26" s="561">
        <v>100</v>
      </c>
    </row>
    <row r="27" spans="1:7" ht="15.75" thickBot="1">
      <c r="A27" s="348" t="s">
        <v>498</v>
      </c>
      <c r="B27" s="255"/>
      <c r="C27" s="255"/>
      <c r="D27" s="179">
        <v>7210</v>
      </c>
      <c r="E27" s="561">
        <v>15</v>
      </c>
      <c r="F27" s="561">
        <v>15</v>
      </c>
      <c r="G27" s="561">
        <v>100</v>
      </c>
    </row>
    <row r="28" spans="1:7" ht="15.75" thickBot="1">
      <c r="A28" s="360" t="s">
        <v>380</v>
      </c>
      <c r="B28" s="350"/>
      <c r="C28" s="350"/>
      <c r="D28" s="232">
        <v>7219</v>
      </c>
      <c r="E28" s="562">
        <f>SUM(E5:E27)</f>
        <v>345</v>
      </c>
      <c r="F28" s="562">
        <f>SUM(F5:F27)</f>
        <v>345</v>
      </c>
      <c r="G28" s="562">
        <f>SUM(G5:G27)</f>
        <v>2300</v>
      </c>
    </row>
    <row r="29" spans="1:7" ht="15.75" thickBot="1">
      <c r="A29" s="349" t="s">
        <v>398</v>
      </c>
      <c r="B29" s="350"/>
      <c r="C29" s="350"/>
      <c r="D29" s="351"/>
      <c r="E29" s="563"/>
      <c r="F29" s="563"/>
      <c r="G29" s="564"/>
    </row>
    <row r="30" spans="1:7" ht="15.75" thickBot="1">
      <c r="A30" s="348" t="s">
        <v>565</v>
      </c>
      <c r="B30" s="255" t="s">
        <v>396</v>
      </c>
      <c r="C30" s="255" t="s">
        <v>567</v>
      </c>
      <c r="D30" s="179">
        <v>7220</v>
      </c>
      <c r="E30" s="561">
        <v>20</v>
      </c>
      <c r="F30" s="561">
        <v>20</v>
      </c>
      <c r="G30" s="561">
        <v>100</v>
      </c>
    </row>
    <row r="31" spans="1:7" ht="15.75" thickBot="1">
      <c r="A31" s="348"/>
      <c r="B31" s="255" t="s">
        <v>568</v>
      </c>
      <c r="C31" s="255" t="s">
        <v>569</v>
      </c>
      <c r="D31" s="179">
        <v>7225</v>
      </c>
      <c r="E31" s="561">
        <v>20</v>
      </c>
      <c r="F31" s="561">
        <v>20</v>
      </c>
      <c r="G31" s="561">
        <v>100</v>
      </c>
    </row>
    <row r="32" spans="1:7" ht="15.75" thickBot="1">
      <c r="A32" s="348"/>
      <c r="B32" s="255" t="s">
        <v>570</v>
      </c>
      <c r="C32" s="255" t="s">
        <v>571</v>
      </c>
      <c r="D32" s="179">
        <v>7230</v>
      </c>
      <c r="E32" s="561">
        <v>20</v>
      </c>
      <c r="F32" s="561">
        <v>20</v>
      </c>
      <c r="G32" s="561">
        <v>100</v>
      </c>
    </row>
    <row r="33" spans="1:7" ht="15.75" thickBot="1">
      <c r="A33" s="348"/>
      <c r="B33" s="255" t="s">
        <v>572</v>
      </c>
      <c r="C33" s="255" t="s">
        <v>573</v>
      </c>
      <c r="D33" s="179">
        <v>7235</v>
      </c>
      <c r="E33" s="561">
        <v>20</v>
      </c>
      <c r="F33" s="561">
        <v>20</v>
      </c>
      <c r="G33" s="561">
        <v>100</v>
      </c>
    </row>
    <row r="34" spans="1:7" ht="15.75" thickBot="1">
      <c r="A34" s="348"/>
      <c r="B34" s="255" t="s">
        <v>574</v>
      </c>
      <c r="C34" s="255" t="s">
        <v>575</v>
      </c>
      <c r="D34" s="179">
        <v>7240</v>
      </c>
      <c r="E34" s="561">
        <v>20</v>
      </c>
      <c r="F34" s="561">
        <v>20</v>
      </c>
      <c r="G34" s="561">
        <v>100</v>
      </c>
    </row>
    <row r="35" spans="1:7" ht="15.75" thickBot="1">
      <c r="A35" s="348"/>
      <c r="B35" s="255" t="s">
        <v>498</v>
      </c>
      <c r="C35" s="255"/>
      <c r="D35" s="179">
        <v>7245</v>
      </c>
      <c r="E35" s="561">
        <v>20</v>
      </c>
      <c r="F35" s="561">
        <v>20</v>
      </c>
      <c r="G35" s="561">
        <v>100</v>
      </c>
    </row>
    <row r="36" spans="1:7" ht="15.75" thickBot="1">
      <c r="A36" s="348" t="s">
        <v>576</v>
      </c>
      <c r="B36" s="255" t="s">
        <v>577</v>
      </c>
      <c r="C36" s="255" t="s">
        <v>578</v>
      </c>
      <c r="D36" s="179">
        <v>7250</v>
      </c>
      <c r="E36" s="561">
        <v>20</v>
      </c>
      <c r="F36" s="561">
        <v>20</v>
      </c>
      <c r="G36" s="561">
        <v>100</v>
      </c>
    </row>
    <row r="37" spans="1:7" ht="15.75" thickBot="1">
      <c r="A37" s="348"/>
      <c r="B37" s="255" t="s">
        <v>579</v>
      </c>
      <c r="C37" s="255" t="s">
        <v>580</v>
      </c>
      <c r="D37" s="179">
        <v>7255</v>
      </c>
      <c r="E37" s="561">
        <v>20</v>
      </c>
      <c r="F37" s="561">
        <v>20</v>
      </c>
      <c r="G37" s="561">
        <v>100</v>
      </c>
    </row>
    <row r="38" spans="1:7" ht="15.75" thickBot="1">
      <c r="A38" s="348"/>
      <c r="B38" s="255" t="s">
        <v>581</v>
      </c>
      <c r="C38" s="255" t="s">
        <v>582</v>
      </c>
      <c r="D38" s="179">
        <v>7260</v>
      </c>
      <c r="E38" s="561">
        <v>20</v>
      </c>
      <c r="F38" s="561">
        <v>20</v>
      </c>
      <c r="G38" s="561">
        <v>100</v>
      </c>
    </row>
    <row r="39" spans="1:7" ht="15.75" thickBot="1">
      <c r="A39" s="348"/>
      <c r="B39" s="255" t="s">
        <v>583</v>
      </c>
      <c r="C39" s="255" t="s">
        <v>584</v>
      </c>
      <c r="D39" s="179">
        <v>7265</v>
      </c>
      <c r="E39" s="561">
        <v>20</v>
      </c>
      <c r="F39" s="561">
        <v>20</v>
      </c>
      <c r="G39" s="561">
        <v>100</v>
      </c>
    </row>
    <row r="40" spans="1:7" ht="15.75" thickBot="1">
      <c r="A40" s="348"/>
      <c r="B40" s="255" t="s">
        <v>498</v>
      </c>
      <c r="C40" s="255"/>
      <c r="D40" s="179">
        <v>7270</v>
      </c>
      <c r="E40" s="561">
        <v>20</v>
      </c>
      <c r="F40" s="561">
        <v>20</v>
      </c>
      <c r="G40" s="561">
        <v>100</v>
      </c>
    </row>
    <row r="41" spans="1:7" ht="15.75" thickBot="1">
      <c r="A41" s="348" t="s">
        <v>397</v>
      </c>
      <c r="B41" s="255" t="s">
        <v>586</v>
      </c>
      <c r="C41" s="255" t="s">
        <v>587</v>
      </c>
      <c r="D41" s="179">
        <v>7275</v>
      </c>
      <c r="E41" s="561">
        <v>20</v>
      </c>
      <c r="F41" s="561">
        <v>20</v>
      </c>
      <c r="G41" s="561">
        <v>100</v>
      </c>
    </row>
    <row r="42" spans="1:7" ht="15.75" thickBot="1">
      <c r="A42" s="348"/>
      <c r="B42" s="255" t="s">
        <v>588</v>
      </c>
      <c r="C42" s="255" t="s">
        <v>589</v>
      </c>
      <c r="D42" s="179">
        <v>7280</v>
      </c>
      <c r="E42" s="561">
        <v>20</v>
      </c>
      <c r="F42" s="561">
        <v>20</v>
      </c>
      <c r="G42" s="561">
        <v>100</v>
      </c>
    </row>
    <row r="43" spans="1:7" ht="15.75" thickBot="1">
      <c r="A43" s="348"/>
      <c r="B43" s="255" t="s">
        <v>590</v>
      </c>
      <c r="C43" s="255" t="s">
        <v>591</v>
      </c>
      <c r="D43" s="179">
        <v>7285</v>
      </c>
      <c r="E43" s="561">
        <v>20</v>
      </c>
      <c r="F43" s="561">
        <v>20</v>
      </c>
      <c r="G43" s="561">
        <v>100</v>
      </c>
    </row>
    <row r="44" spans="1:7" ht="15.75" thickBot="1">
      <c r="A44" s="348"/>
      <c r="B44" s="255" t="s">
        <v>592</v>
      </c>
      <c r="C44" s="255" t="s">
        <v>593</v>
      </c>
      <c r="D44" s="179">
        <v>7290</v>
      </c>
      <c r="E44" s="561">
        <v>20</v>
      </c>
      <c r="F44" s="561">
        <v>20</v>
      </c>
      <c r="G44" s="561">
        <v>100</v>
      </c>
    </row>
    <row r="45" spans="1:7" ht="15.75" thickBot="1">
      <c r="A45" s="348"/>
      <c r="B45" s="255" t="s">
        <v>610</v>
      </c>
      <c r="C45" s="255" t="s">
        <v>611</v>
      </c>
      <c r="D45" s="179">
        <v>7295</v>
      </c>
      <c r="E45" s="561">
        <v>20</v>
      </c>
      <c r="F45" s="561">
        <v>20</v>
      </c>
      <c r="G45" s="561">
        <v>100</v>
      </c>
    </row>
    <row r="46" spans="1:7" ht="15.75" thickBot="1">
      <c r="A46" s="348"/>
      <c r="B46" s="255" t="s">
        <v>498</v>
      </c>
      <c r="C46" s="255"/>
      <c r="D46" s="179">
        <v>7300</v>
      </c>
      <c r="E46" s="561">
        <v>20</v>
      </c>
      <c r="F46" s="561">
        <v>20</v>
      </c>
      <c r="G46" s="561">
        <v>100</v>
      </c>
    </row>
    <row r="47" spans="1:7" ht="15.75" thickBot="1">
      <c r="A47" s="348" t="s">
        <v>612</v>
      </c>
      <c r="B47" s="255" t="s">
        <v>613</v>
      </c>
      <c r="C47" s="255"/>
      <c r="D47" s="179">
        <v>7305</v>
      </c>
      <c r="E47" s="561">
        <v>20</v>
      </c>
      <c r="F47" s="561">
        <v>20</v>
      </c>
      <c r="G47" s="561">
        <v>100</v>
      </c>
    </row>
    <row r="48" spans="1:7" ht="15.75" thickBot="1">
      <c r="A48" s="348"/>
      <c r="B48" s="255" t="s">
        <v>614</v>
      </c>
      <c r="C48" s="255"/>
      <c r="D48" s="179">
        <v>7310</v>
      </c>
      <c r="E48" s="561">
        <v>20</v>
      </c>
      <c r="F48" s="561">
        <v>20</v>
      </c>
      <c r="G48" s="561">
        <v>100</v>
      </c>
    </row>
    <row r="49" spans="1:8" ht="15.75" thickBot="1">
      <c r="A49" s="348"/>
      <c r="B49" s="255" t="s">
        <v>615</v>
      </c>
      <c r="C49" s="255"/>
      <c r="D49" s="179">
        <v>7315</v>
      </c>
      <c r="E49" s="561">
        <v>20</v>
      </c>
      <c r="F49" s="561">
        <v>20</v>
      </c>
      <c r="G49" s="561">
        <v>100</v>
      </c>
    </row>
    <row r="50" spans="1:8" ht="15.75" thickBot="1">
      <c r="A50" s="348"/>
      <c r="B50" s="255" t="s">
        <v>498</v>
      </c>
      <c r="C50" s="255"/>
      <c r="D50" s="179">
        <v>7320</v>
      </c>
      <c r="E50" s="561">
        <v>20</v>
      </c>
      <c r="F50" s="561">
        <v>20</v>
      </c>
      <c r="G50" s="561">
        <v>100</v>
      </c>
    </row>
    <row r="51" spans="1:8" ht="15.75" thickBot="1">
      <c r="A51" s="348" t="s">
        <v>616</v>
      </c>
      <c r="B51" s="255"/>
      <c r="C51" s="255"/>
      <c r="D51" s="179">
        <v>7325</v>
      </c>
      <c r="E51" s="561">
        <v>20</v>
      </c>
      <c r="F51" s="561">
        <v>20</v>
      </c>
      <c r="G51" s="561">
        <v>100</v>
      </c>
    </row>
    <row r="52" spans="1:8" ht="15.75" thickBot="1">
      <c r="A52" s="348" t="s">
        <v>498</v>
      </c>
      <c r="B52" s="255"/>
      <c r="C52" s="255"/>
      <c r="D52" s="256">
        <v>7330</v>
      </c>
      <c r="E52" s="561">
        <v>20</v>
      </c>
      <c r="F52" s="561">
        <v>20</v>
      </c>
      <c r="G52" s="561">
        <v>100</v>
      </c>
    </row>
    <row r="53" spans="1:8" ht="15">
      <c r="A53" s="355" t="s">
        <v>380</v>
      </c>
      <c r="B53" s="352"/>
      <c r="C53" s="352"/>
      <c r="D53" s="353">
        <v>7399</v>
      </c>
      <c r="E53" s="562">
        <f>SUM(E30:E52)</f>
        <v>460</v>
      </c>
      <c r="F53" s="562">
        <f>SUM(F30:F52)</f>
        <v>460</v>
      </c>
      <c r="G53" s="562">
        <f>SUM(G30:G52)</f>
        <v>2300</v>
      </c>
    </row>
    <row r="54" spans="1:8" s="42" customFormat="1" ht="36" customHeight="1" thickBot="1">
      <c r="A54" s="356" t="s">
        <v>135</v>
      </c>
      <c r="B54" s="357"/>
      <c r="C54" s="358"/>
      <c r="D54" s="359">
        <v>7500</v>
      </c>
      <c r="E54" s="561">
        <v>25</v>
      </c>
      <c r="F54" s="561">
        <v>25</v>
      </c>
      <c r="G54" s="561">
        <v>850</v>
      </c>
      <c r="H54" s="68"/>
    </row>
    <row r="55" spans="1:8" ht="16.5" thickBot="1">
      <c r="A55" s="647" t="s">
        <v>380</v>
      </c>
      <c r="B55" s="648"/>
      <c r="C55" s="648"/>
      <c r="D55" s="649">
        <v>8599</v>
      </c>
      <c r="E55" s="562">
        <f>E28+E53+E54</f>
        <v>830</v>
      </c>
      <c r="F55" s="562">
        <f>F28+F53+F54</f>
        <v>830</v>
      </c>
      <c r="G55" s="562">
        <f>G28+G53+G54</f>
        <v>5450</v>
      </c>
    </row>
    <row r="57" spans="1:8" s="10" customFormat="1" ht="15.75">
      <c r="A57" s="66"/>
      <c r="B57" s="44"/>
      <c r="C57" s="33">
        <v>10</v>
      </c>
      <c r="D57" s="23" t="b">
        <f>OR(IF(E5,TRUE,FALSE), IF(F5,TRUE,FALSE))=IF(G5,TRUE,FALSE)</f>
        <v>1</v>
      </c>
      <c r="E57" s="34" t="s">
        <v>1075</v>
      </c>
      <c r="F57" s="35"/>
      <c r="G57" s="35"/>
      <c r="H57" s="35"/>
    </row>
    <row r="58" spans="1:8" s="10" customFormat="1" ht="15.75">
      <c r="A58" s="42"/>
      <c r="B58" s="44"/>
      <c r="C58" s="33">
        <v>20</v>
      </c>
      <c r="D58" s="23" t="b">
        <f t="shared" ref="D58:D80" si="0">OR(IF(E6,TRUE,FALSE), IF(F6,TRUE,FALSE))=IF(G6,TRUE,FALSE)</f>
        <v>1</v>
      </c>
      <c r="E58" s="34" t="s">
        <v>1076</v>
      </c>
      <c r="F58" s="35"/>
      <c r="G58" s="35"/>
      <c r="H58" s="35"/>
    </row>
    <row r="59" spans="1:8" s="10" customFormat="1" ht="15.75">
      <c r="A59" s="42"/>
      <c r="B59" s="44"/>
      <c r="C59" s="33">
        <v>30</v>
      </c>
      <c r="D59" s="23" t="b">
        <f t="shared" si="0"/>
        <v>1</v>
      </c>
      <c r="E59" s="34" t="s">
        <v>1077</v>
      </c>
      <c r="F59" s="35"/>
      <c r="G59" s="35"/>
      <c r="H59" s="35"/>
    </row>
    <row r="60" spans="1:8" s="10" customFormat="1" ht="15.75">
      <c r="A60" s="42"/>
      <c r="B60" s="44"/>
      <c r="C60" s="33">
        <v>40</v>
      </c>
      <c r="D60" s="23" t="b">
        <f t="shared" si="0"/>
        <v>1</v>
      </c>
      <c r="E60" s="34" t="s">
        <v>1078</v>
      </c>
      <c r="F60" s="35"/>
      <c r="G60" s="35"/>
      <c r="H60" s="35"/>
    </row>
    <row r="61" spans="1:8" s="10" customFormat="1" ht="15.75">
      <c r="A61" s="42"/>
      <c r="B61" s="44"/>
      <c r="C61" s="33">
        <v>50</v>
      </c>
      <c r="D61" s="23" t="b">
        <f t="shared" si="0"/>
        <v>1</v>
      </c>
      <c r="E61" s="34" t="s">
        <v>1079</v>
      </c>
      <c r="F61" s="35"/>
      <c r="G61" s="35"/>
      <c r="H61" s="35"/>
    </row>
    <row r="62" spans="1:8" s="10" customFormat="1" ht="15.75">
      <c r="A62" s="42"/>
      <c r="B62" s="44"/>
      <c r="C62" s="33">
        <v>60</v>
      </c>
      <c r="D62" s="23" t="b">
        <f t="shared" si="0"/>
        <v>1</v>
      </c>
      <c r="E62" s="34" t="s">
        <v>1080</v>
      </c>
      <c r="F62" s="35"/>
      <c r="G62" s="35"/>
      <c r="H62" s="35"/>
    </row>
    <row r="63" spans="1:8" s="10" customFormat="1" ht="15.75">
      <c r="A63" s="42"/>
      <c r="B63" s="44"/>
      <c r="C63" s="33">
        <v>70</v>
      </c>
      <c r="D63" s="23" t="b">
        <f t="shared" si="0"/>
        <v>1</v>
      </c>
      <c r="E63" s="34" t="s">
        <v>1081</v>
      </c>
      <c r="F63" s="35"/>
      <c r="G63" s="35"/>
      <c r="H63" s="35"/>
    </row>
    <row r="64" spans="1:8" s="10" customFormat="1" ht="15.75">
      <c r="A64" s="42"/>
      <c r="B64" s="44"/>
      <c r="C64" s="33">
        <v>80</v>
      </c>
      <c r="D64" s="23" t="b">
        <f t="shared" si="0"/>
        <v>1</v>
      </c>
      <c r="E64" s="34" t="s">
        <v>1082</v>
      </c>
      <c r="F64" s="35"/>
      <c r="G64" s="35"/>
      <c r="H64" s="35"/>
    </row>
    <row r="65" spans="1:8" s="10" customFormat="1" ht="15.75">
      <c r="A65" s="42"/>
      <c r="B65" s="44"/>
      <c r="C65" s="33">
        <v>90</v>
      </c>
      <c r="D65" s="23" t="b">
        <f t="shared" si="0"/>
        <v>1</v>
      </c>
      <c r="E65" s="34" t="s">
        <v>1083</v>
      </c>
      <c r="F65" s="35"/>
      <c r="G65" s="35"/>
      <c r="H65" s="35"/>
    </row>
    <row r="66" spans="1:8" s="10" customFormat="1" ht="15.75">
      <c r="A66" s="42"/>
      <c r="B66" s="44"/>
      <c r="C66" s="33">
        <v>100</v>
      </c>
      <c r="D66" s="23" t="b">
        <f t="shared" si="0"/>
        <v>1</v>
      </c>
      <c r="E66" s="34" t="s">
        <v>1084</v>
      </c>
      <c r="F66" s="35"/>
      <c r="G66" s="35"/>
      <c r="H66" s="35"/>
    </row>
    <row r="67" spans="1:8" s="10" customFormat="1" ht="15.75">
      <c r="A67" s="42"/>
      <c r="B67" s="44"/>
      <c r="C67" s="33">
        <v>110</v>
      </c>
      <c r="D67" s="23" t="b">
        <f t="shared" si="0"/>
        <v>1</v>
      </c>
      <c r="E67" s="34" t="s">
        <v>1085</v>
      </c>
      <c r="F67" s="35"/>
      <c r="G67" s="35"/>
      <c r="H67" s="35"/>
    </row>
    <row r="68" spans="1:8" s="10" customFormat="1" ht="15.75">
      <c r="A68" s="42"/>
      <c r="B68" s="44"/>
      <c r="C68" s="33">
        <v>120</v>
      </c>
      <c r="D68" s="23" t="b">
        <f t="shared" si="0"/>
        <v>1</v>
      </c>
      <c r="E68" s="34" t="s">
        <v>1086</v>
      </c>
      <c r="F68" s="35"/>
      <c r="G68" s="35"/>
      <c r="H68" s="35"/>
    </row>
    <row r="69" spans="1:8" s="10" customFormat="1" ht="15.75">
      <c r="A69" s="42"/>
      <c r="B69" s="44"/>
      <c r="C69" s="33">
        <v>130</v>
      </c>
      <c r="D69" s="23" t="b">
        <f t="shared" si="0"/>
        <v>1</v>
      </c>
      <c r="E69" s="34" t="s">
        <v>1087</v>
      </c>
      <c r="F69" s="35"/>
      <c r="G69" s="35"/>
      <c r="H69" s="35"/>
    </row>
    <row r="70" spans="1:8" s="10" customFormat="1" ht="15.75">
      <c r="A70" s="42"/>
      <c r="B70" s="44"/>
      <c r="C70" s="33">
        <v>140</v>
      </c>
      <c r="D70" s="23" t="b">
        <f t="shared" si="0"/>
        <v>1</v>
      </c>
      <c r="E70" s="34" t="s">
        <v>1088</v>
      </c>
      <c r="F70" s="35"/>
      <c r="G70" s="35"/>
      <c r="H70" s="35"/>
    </row>
    <row r="71" spans="1:8" s="10" customFormat="1" ht="15.75">
      <c r="A71" s="42"/>
      <c r="B71" s="44"/>
      <c r="C71" s="33">
        <v>150</v>
      </c>
      <c r="D71" s="23" t="b">
        <f t="shared" si="0"/>
        <v>1</v>
      </c>
      <c r="E71" s="34" t="s">
        <v>1089</v>
      </c>
      <c r="F71" s="35"/>
      <c r="G71" s="35"/>
      <c r="H71" s="35"/>
    </row>
    <row r="72" spans="1:8" s="10" customFormat="1" ht="15.75">
      <c r="A72" s="42"/>
      <c r="B72" s="44"/>
      <c r="C72" s="33">
        <v>160</v>
      </c>
      <c r="D72" s="23" t="b">
        <f t="shared" si="0"/>
        <v>1</v>
      </c>
      <c r="E72" s="34" t="s">
        <v>1090</v>
      </c>
      <c r="F72" s="35"/>
      <c r="G72" s="35"/>
      <c r="H72" s="35"/>
    </row>
    <row r="73" spans="1:8" s="10" customFormat="1" ht="15.75">
      <c r="A73" s="42"/>
      <c r="B73" s="44"/>
      <c r="C73" s="33">
        <v>170</v>
      </c>
      <c r="D73" s="23" t="b">
        <f t="shared" si="0"/>
        <v>1</v>
      </c>
      <c r="E73" s="34" t="s">
        <v>1091</v>
      </c>
      <c r="F73" s="35"/>
      <c r="G73" s="35"/>
      <c r="H73" s="35"/>
    </row>
    <row r="74" spans="1:8" s="10" customFormat="1" ht="15.75">
      <c r="A74" s="42"/>
      <c r="B74" s="44"/>
      <c r="C74" s="33">
        <v>180</v>
      </c>
      <c r="D74" s="23" t="b">
        <f t="shared" si="0"/>
        <v>1</v>
      </c>
      <c r="E74" s="34" t="s">
        <v>1092</v>
      </c>
      <c r="F74" s="35"/>
      <c r="G74" s="35"/>
      <c r="H74" s="35"/>
    </row>
    <row r="75" spans="1:8" s="10" customFormat="1" ht="15.75">
      <c r="A75" s="42"/>
      <c r="B75" s="44"/>
      <c r="C75" s="33">
        <v>190</v>
      </c>
      <c r="D75" s="23" t="b">
        <f t="shared" si="0"/>
        <v>1</v>
      </c>
      <c r="E75" s="34" t="s">
        <v>1093</v>
      </c>
      <c r="F75" s="35"/>
      <c r="G75" s="35"/>
      <c r="H75" s="35"/>
    </row>
    <row r="76" spans="1:8" s="10" customFormat="1" ht="15.75">
      <c r="A76" s="42"/>
      <c r="B76" s="44"/>
      <c r="C76" s="33">
        <v>200</v>
      </c>
      <c r="D76" s="23" t="b">
        <f t="shared" si="0"/>
        <v>1</v>
      </c>
      <c r="E76" s="34" t="s">
        <v>1094</v>
      </c>
      <c r="F76" s="35"/>
      <c r="G76" s="35"/>
      <c r="H76" s="35"/>
    </row>
    <row r="77" spans="1:8" s="10" customFormat="1" ht="15.75">
      <c r="A77" s="42"/>
      <c r="B77" s="44"/>
      <c r="C77" s="33">
        <v>210</v>
      </c>
      <c r="D77" s="23" t="b">
        <f t="shared" si="0"/>
        <v>1</v>
      </c>
      <c r="E77" s="34" t="s">
        <v>1095</v>
      </c>
      <c r="F77" s="35"/>
      <c r="G77" s="35"/>
      <c r="H77" s="35"/>
    </row>
    <row r="78" spans="1:8" s="10" customFormat="1" ht="15.75">
      <c r="A78" s="42"/>
      <c r="B78" s="44"/>
      <c r="C78" s="33">
        <v>220</v>
      </c>
      <c r="D78" s="23" t="b">
        <f t="shared" si="0"/>
        <v>1</v>
      </c>
      <c r="E78" s="34" t="s">
        <v>1096</v>
      </c>
      <c r="F78" s="35"/>
      <c r="G78" s="35"/>
      <c r="H78" s="35"/>
    </row>
    <row r="79" spans="1:8" s="10" customFormat="1" ht="15.75">
      <c r="A79" s="42"/>
      <c r="B79" s="44"/>
      <c r="C79" s="33">
        <v>230</v>
      </c>
      <c r="D79" s="23" t="b">
        <f t="shared" si="0"/>
        <v>1</v>
      </c>
      <c r="E79" s="34" t="s">
        <v>1097</v>
      </c>
      <c r="F79" s="35"/>
      <c r="G79" s="35"/>
      <c r="H79" s="35"/>
    </row>
    <row r="80" spans="1:8" s="10" customFormat="1" ht="15.75">
      <c r="A80" s="42"/>
      <c r="B80" s="44"/>
      <c r="C80" s="33">
        <v>240</v>
      </c>
      <c r="D80" s="23" t="b">
        <f t="shared" si="0"/>
        <v>1</v>
      </c>
      <c r="E80" s="34" t="s">
        <v>1098</v>
      </c>
      <c r="F80" s="35"/>
      <c r="G80" s="35"/>
      <c r="H80" s="35"/>
    </row>
    <row r="81" spans="1:8" s="10" customFormat="1" ht="15.75">
      <c r="A81" s="42"/>
      <c r="B81" s="44"/>
      <c r="C81" s="33">
        <v>250</v>
      </c>
      <c r="D81" s="23" t="b">
        <f>OR(IF(E30,TRUE,FALSE), IF(F30,TRUE,FALSE))=IF(G30,TRUE,FALSE)</f>
        <v>1</v>
      </c>
      <c r="E81" s="34" t="s">
        <v>1099</v>
      </c>
      <c r="F81" s="35"/>
      <c r="G81" s="35"/>
      <c r="H81" s="35"/>
    </row>
    <row r="82" spans="1:8" s="10" customFormat="1" ht="15.75">
      <c r="A82" s="42"/>
      <c r="B82" s="44"/>
      <c r="C82" s="33">
        <v>260</v>
      </c>
      <c r="D82" s="23" t="b">
        <f t="shared" ref="D82:D104" si="1">OR(IF(E31,TRUE,FALSE), IF(F31,TRUE,FALSE))=IF(G31,TRUE,FALSE)</f>
        <v>1</v>
      </c>
      <c r="E82" s="34" t="s">
        <v>1100</v>
      </c>
      <c r="F82" s="35"/>
      <c r="G82" s="35"/>
      <c r="H82" s="35"/>
    </row>
    <row r="83" spans="1:8" s="10" customFormat="1" ht="15.75">
      <c r="A83" s="42"/>
      <c r="B83" s="44"/>
      <c r="C83" s="33">
        <v>270</v>
      </c>
      <c r="D83" s="23" t="b">
        <f t="shared" si="1"/>
        <v>1</v>
      </c>
      <c r="E83" s="34" t="s">
        <v>1101</v>
      </c>
      <c r="F83" s="35"/>
      <c r="G83" s="35"/>
      <c r="H83" s="35"/>
    </row>
    <row r="84" spans="1:8" s="10" customFormat="1" ht="15.75">
      <c r="A84" s="42"/>
      <c r="B84" s="44"/>
      <c r="C84" s="33">
        <v>280</v>
      </c>
      <c r="D84" s="23" t="b">
        <f t="shared" si="1"/>
        <v>1</v>
      </c>
      <c r="E84" s="34" t="s">
        <v>1102</v>
      </c>
      <c r="F84" s="35"/>
      <c r="G84" s="35"/>
      <c r="H84" s="35"/>
    </row>
    <row r="85" spans="1:8" s="10" customFormat="1" ht="15.75">
      <c r="A85" s="42"/>
      <c r="B85" s="44"/>
      <c r="C85" s="33">
        <v>290</v>
      </c>
      <c r="D85" s="23" t="b">
        <f t="shared" si="1"/>
        <v>1</v>
      </c>
      <c r="E85" s="34" t="s">
        <v>1103</v>
      </c>
      <c r="F85" s="35"/>
      <c r="G85" s="35"/>
      <c r="H85" s="35"/>
    </row>
    <row r="86" spans="1:8" s="10" customFormat="1" ht="15.75">
      <c r="A86" s="42"/>
      <c r="B86" s="44"/>
      <c r="C86" s="33">
        <v>300</v>
      </c>
      <c r="D86" s="23" t="b">
        <f t="shared" si="1"/>
        <v>1</v>
      </c>
      <c r="E86" s="34" t="s">
        <v>1104</v>
      </c>
      <c r="F86" s="35"/>
      <c r="G86" s="35"/>
      <c r="H86" s="35"/>
    </row>
    <row r="87" spans="1:8" s="10" customFormat="1" ht="15.75">
      <c r="A87" s="42"/>
      <c r="B87" s="44"/>
      <c r="C87" s="33">
        <v>310</v>
      </c>
      <c r="D87" s="23" t="b">
        <f t="shared" si="1"/>
        <v>1</v>
      </c>
      <c r="E87" s="34" t="s">
        <v>1105</v>
      </c>
      <c r="F87" s="35"/>
      <c r="G87" s="35"/>
      <c r="H87" s="35"/>
    </row>
    <row r="88" spans="1:8" s="10" customFormat="1" ht="15.75">
      <c r="A88" s="42"/>
      <c r="B88" s="44"/>
      <c r="C88" s="33">
        <v>320</v>
      </c>
      <c r="D88" s="23" t="b">
        <f t="shared" si="1"/>
        <v>1</v>
      </c>
      <c r="E88" s="34" t="s">
        <v>1106</v>
      </c>
      <c r="F88" s="35"/>
      <c r="G88" s="35"/>
      <c r="H88" s="35"/>
    </row>
    <row r="89" spans="1:8" s="10" customFormat="1" ht="15.75">
      <c r="A89" s="42"/>
      <c r="B89" s="44"/>
      <c r="C89" s="33">
        <v>330</v>
      </c>
      <c r="D89" s="23" t="b">
        <f t="shared" si="1"/>
        <v>1</v>
      </c>
      <c r="E89" s="34" t="s">
        <v>1107</v>
      </c>
      <c r="F89" s="35"/>
      <c r="G89" s="35"/>
      <c r="H89" s="35"/>
    </row>
    <row r="90" spans="1:8" s="10" customFormat="1" ht="15.75">
      <c r="A90" s="42"/>
      <c r="B90" s="44"/>
      <c r="C90" s="33">
        <v>340</v>
      </c>
      <c r="D90" s="23" t="b">
        <f t="shared" si="1"/>
        <v>1</v>
      </c>
      <c r="E90" s="34" t="s">
        <v>1108</v>
      </c>
      <c r="F90" s="35"/>
      <c r="G90" s="35"/>
      <c r="H90" s="35"/>
    </row>
    <row r="91" spans="1:8" s="10" customFormat="1" ht="15.75">
      <c r="A91" s="42"/>
      <c r="B91" s="44"/>
      <c r="C91" s="33">
        <v>350</v>
      </c>
      <c r="D91" s="23" t="b">
        <f t="shared" si="1"/>
        <v>1</v>
      </c>
      <c r="E91" s="34" t="s">
        <v>1109</v>
      </c>
      <c r="F91" s="35"/>
      <c r="G91" s="35"/>
      <c r="H91" s="35"/>
    </row>
    <row r="92" spans="1:8" s="10" customFormat="1" ht="15.75">
      <c r="A92" s="42"/>
      <c r="B92" s="44"/>
      <c r="C92" s="33">
        <v>360</v>
      </c>
      <c r="D92" s="23" t="b">
        <f t="shared" si="1"/>
        <v>1</v>
      </c>
      <c r="E92" s="34" t="s">
        <v>1110</v>
      </c>
      <c r="F92" s="35"/>
      <c r="G92" s="35"/>
      <c r="H92" s="35"/>
    </row>
    <row r="93" spans="1:8" s="10" customFormat="1" ht="15.75">
      <c r="A93" s="42"/>
      <c r="B93" s="44"/>
      <c r="C93" s="33">
        <v>370</v>
      </c>
      <c r="D93" s="23" t="b">
        <f t="shared" si="1"/>
        <v>1</v>
      </c>
      <c r="E93" s="34" t="s">
        <v>1111</v>
      </c>
      <c r="F93" s="35"/>
      <c r="G93" s="35"/>
      <c r="H93" s="35"/>
    </row>
    <row r="94" spans="1:8" s="10" customFormat="1" ht="15.75">
      <c r="A94" s="42"/>
      <c r="B94" s="44"/>
      <c r="C94" s="33">
        <v>380</v>
      </c>
      <c r="D94" s="23" t="b">
        <f t="shared" si="1"/>
        <v>1</v>
      </c>
      <c r="E94" s="34" t="s">
        <v>1112</v>
      </c>
      <c r="F94" s="35"/>
      <c r="G94" s="35"/>
      <c r="H94" s="35"/>
    </row>
    <row r="95" spans="1:8" s="10" customFormat="1" ht="15.75">
      <c r="A95" s="42"/>
      <c r="B95" s="44"/>
      <c r="C95" s="33">
        <v>390</v>
      </c>
      <c r="D95" s="23" t="b">
        <f t="shared" si="1"/>
        <v>1</v>
      </c>
      <c r="E95" s="34" t="s">
        <v>1113</v>
      </c>
      <c r="F95" s="35"/>
      <c r="G95" s="35"/>
      <c r="H95" s="35"/>
    </row>
    <row r="96" spans="1:8" s="10" customFormat="1" ht="15.75">
      <c r="A96" s="42"/>
      <c r="B96" s="44"/>
      <c r="C96" s="33">
        <v>400</v>
      </c>
      <c r="D96" s="23" t="b">
        <f t="shared" si="1"/>
        <v>1</v>
      </c>
      <c r="E96" s="34" t="s">
        <v>1114</v>
      </c>
      <c r="F96" s="35"/>
      <c r="G96" s="35"/>
      <c r="H96" s="35"/>
    </row>
    <row r="97" spans="1:11" s="10" customFormat="1" ht="15.75">
      <c r="A97" s="42"/>
      <c r="B97" s="44"/>
      <c r="C97" s="33">
        <v>410</v>
      </c>
      <c r="D97" s="23" t="b">
        <f t="shared" si="1"/>
        <v>1</v>
      </c>
      <c r="E97" s="34" t="s">
        <v>1115</v>
      </c>
      <c r="F97" s="35"/>
      <c r="G97" s="35"/>
      <c r="H97" s="35"/>
    </row>
    <row r="98" spans="1:11" s="10" customFormat="1" ht="15.75">
      <c r="A98" s="42"/>
      <c r="B98" s="44"/>
      <c r="C98" s="33">
        <v>420</v>
      </c>
      <c r="D98" s="23" t="b">
        <f t="shared" si="1"/>
        <v>1</v>
      </c>
      <c r="E98" s="34" t="s">
        <v>1116</v>
      </c>
      <c r="F98" s="35"/>
      <c r="G98" s="35"/>
      <c r="H98" s="35"/>
    </row>
    <row r="99" spans="1:11" s="10" customFormat="1" ht="15.75">
      <c r="A99" s="42"/>
      <c r="B99" s="44"/>
      <c r="C99" s="33">
        <v>430</v>
      </c>
      <c r="D99" s="23" t="b">
        <f t="shared" si="1"/>
        <v>1</v>
      </c>
      <c r="E99" s="34" t="s">
        <v>1117</v>
      </c>
      <c r="F99" s="35"/>
      <c r="G99" s="35"/>
      <c r="H99" s="35"/>
    </row>
    <row r="100" spans="1:11" s="10" customFormat="1" ht="15.75">
      <c r="A100" s="42"/>
      <c r="B100" s="44"/>
      <c r="C100" s="33">
        <v>440</v>
      </c>
      <c r="D100" s="23" t="b">
        <f t="shared" si="1"/>
        <v>1</v>
      </c>
      <c r="E100" s="34" t="s">
        <v>1118</v>
      </c>
      <c r="F100" s="35"/>
      <c r="G100" s="35"/>
      <c r="H100" s="35"/>
    </row>
    <row r="101" spans="1:11" s="10" customFormat="1" ht="15.75">
      <c r="A101" s="42"/>
      <c r="B101" s="44"/>
      <c r="C101" s="33">
        <v>450</v>
      </c>
      <c r="D101" s="23" t="b">
        <f t="shared" si="1"/>
        <v>1</v>
      </c>
      <c r="E101" s="34" t="s">
        <v>1119</v>
      </c>
      <c r="F101" s="35"/>
      <c r="G101" s="35"/>
      <c r="H101" s="35"/>
    </row>
    <row r="102" spans="1:11" s="10" customFormat="1" ht="15.75">
      <c r="A102" s="42"/>
      <c r="B102" s="44"/>
      <c r="C102" s="33">
        <v>460</v>
      </c>
      <c r="D102" s="23" t="b">
        <f t="shared" si="1"/>
        <v>1</v>
      </c>
      <c r="E102" s="34" t="s">
        <v>1120</v>
      </c>
      <c r="F102" s="35"/>
      <c r="G102" s="35"/>
      <c r="H102" s="35"/>
    </row>
    <row r="103" spans="1:11" s="10" customFormat="1" ht="15.75">
      <c r="A103" s="42"/>
      <c r="B103" s="44"/>
      <c r="C103" s="33">
        <v>470</v>
      </c>
      <c r="D103" s="23" t="b">
        <f t="shared" si="1"/>
        <v>1</v>
      </c>
      <c r="E103" s="34" t="s">
        <v>1121</v>
      </c>
      <c r="F103" s="35"/>
      <c r="G103" s="35"/>
      <c r="H103" s="35"/>
      <c r="I103" s="42"/>
      <c r="J103" s="42"/>
      <c r="K103" s="42"/>
    </row>
    <row r="104" spans="1:11" s="10" customFormat="1" ht="15.75">
      <c r="A104" s="42"/>
      <c r="B104" s="44"/>
      <c r="C104" s="33">
        <v>480</v>
      </c>
      <c r="D104" s="23" t="b">
        <f t="shared" si="1"/>
        <v>1</v>
      </c>
      <c r="E104" s="34" t="s">
        <v>1122</v>
      </c>
      <c r="F104" s="35"/>
      <c r="G104" s="35"/>
      <c r="H104" s="35"/>
      <c r="I104" s="42"/>
      <c r="J104" s="42"/>
      <c r="K104" s="42"/>
    </row>
    <row r="105" spans="1:11" s="10" customFormat="1" ht="15.75">
      <c r="A105" s="42"/>
      <c r="B105" s="44"/>
      <c r="C105" s="33">
        <v>490</v>
      </c>
      <c r="D105" s="23" t="b">
        <f>E28=SUM(E5:E27)</f>
        <v>1</v>
      </c>
      <c r="E105" s="34" t="s">
        <v>1123</v>
      </c>
      <c r="F105" s="35"/>
      <c r="G105" s="35"/>
      <c r="H105" s="35"/>
      <c r="I105" s="42"/>
      <c r="J105" s="42"/>
      <c r="K105" s="42"/>
    </row>
    <row r="106" spans="1:11" s="10" customFormat="1" ht="15.75">
      <c r="A106" s="42"/>
      <c r="B106" s="44"/>
      <c r="C106" s="33">
        <v>500</v>
      </c>
      <c r="D106" s="23" t="b">
        <f>F28=SUM(F5:F27)</f>
        <v>1</v>
      </c>
      <c r="E106" s="34" t="s">
        <v>1124</v>
      </c>
      <c r="F106" s="35"/>
      <c r="G106" s="35"/>
      <c r="H106" s="35"/>
      <c r="I106" s="42"/>
      <c r="J106" s="42"/>
      <c r="K106" s="42"/>
    </row>
    <row r="107" spans="1:11" s="10" customFormat="1" ht="15.75">
      <c r="A107" s="42"/>
      <c r="B107" s="44"/>
      <c r="C107" s="33">
        <v>510</v>
      </c>
      <c r="D107" s="23" t="b">
        <f>G28=SUM(G5:G27)</f>
        <v>1</v>
      </c>
      <c r="E107" s="34" t="s">
        <v>1125</v>
      </c>
      <c r="F107" s="35"/>
      <c r="G107" s="35"/>
      <c r="H107" s="35"/>
      <c r="I107" s="42"/>
      <c r="J107" s="42"/>
      <c r="K107" s="42"/>
    </row>
    <row r="108" spans="1:11" s="10" customFormat="1" ht="15.75">
      <c r="A108" s="42"/>
      <c r="B108" s="44"/>
      <c r="C108" s="33">
        <v>520</v>
      </c>
      <c r="D108" s="23" t="b">
        <f>E53=SUM(E30:E52)</f>
        <v>1</v>
      </c>
      <c r="E108" s="34" t="s">
        <v>1126</v>
      </c>
      <c r="F108" s="35"/>
      <c r="G108" s="35"/>
      <c r="H108" s="35"/>
      <c r="I108" s="42"/>
      <c r="J108" s="42"/>
      <c r="K108" s="42"/>
    </row>
    <row r="109" spans="1:11" s="10" customFormat="1" ht="15.75">
      <c r="A109" s="42"/>
      <c r="B109" s="44"/>
      <c r="C109" s="33">
        <v>530</v>
      </c>
      <c r="D109" s="23" t="b">
        <f>F53=SUM(F30:F52)</f>
        <v>1</v>
      </c>
      <c r="E109" s="34" t="s">
        <v>1127</v>
      </c>
      <c r="F109" s="35"/>
      <c r="G109" s="35"/>
      <c r="H109" s="35"/>
      <c r="I109" s="42"/>
      <c r="J109" s="42"/>
      <c r="K109" s="42"/>
    </row>
    <row r="110" spans="1:11" s="10" customFormat="1" ht="15.75">
      <c r="A110" s="42"/>
      <c r="B110" s="44"/>
      <c r="C110" s="33">
        <v>540</v>
      </c>
      <c r="D110" s="23" t="b">
        <f>G53=SUM(G30:G52)</f>
        <v>1</v>
      </c>
      <c r="E110" s="34" t="s">
        <v>1128</v>
      </c>
      <c r="F110" s="35"/>
      <c r="G110" s="35"/>
      <c r="H110" s="35"/>
      <c r="I110" s="42"/>
      <c r="J110" s="42"/>
      <c r="K110" s="42"/>
    </row>
    <row r="111" spans="1:11" s="5" customFormat="1" ht="13.5">
      <c r="C111" s="33">
        <v>542</v>
      </c>
      <c r="D111" s="23" t="b">
        <f>E55=SUM(E28,E53,E54)</f>
        <v>1</v>
      </c>
      <c r="E111" s="34" t="s">
        <v>1129</v>
      </c>
    </row>
    <row r="112" spans="1:11" s="5" customFormat="1" ht="13.5">
      <c r="C112" s="33">
        <v>544</v>
      </c>
      <c r="D112" s="23" t="b">
        <f>F55=SUM(F28,F53,F54)</f>
        <v>1</v>
      </c>
      <c r="E112" s="34" t="s">
        <v>1130</v>
      </c>
    </row>
    <row r="113" spans="3:5" s="5" customFormat="1" ht="13.5">
      <c r="C113" s="33">
        <v>546</v>
      </c>
      <c r="D113" s="23" t="b">
        <f>G55=SUM(G28,G53,G54)</f>
        <v>1</v>
      </c>
      <c r="E113" s="34" t="s">
        <v>1131</v>
      </c>
    </row>
    <row r="115" spans="3:5">
      <c r="C115" t="s">
        <v>745</v>
      </c>
    </row>
  </sheetData>
  <customSheetViews>
    <customSheetView guid="{5D819D0C-25F7-408A-B978-F4F86F7655CA}" showPageBreaks="1" showRuler="0" topLeftCell="A31">
      <selection activeCell="A23" sqref="A23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75" showGridLines="0" showRuler="0"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75" showGridLines="0" showRuler="0">
      <pageMargins left="0.75" right="0.75" top="1" bottom="1" header="0.5" footer="0.5"/>
      <pageSetup paperSize="8" scale="85" orientation="portrait" r:id="rId3"/>
      <headerFooter alignWithMargins="0"/>
    </customSheetView>
  </customSheetViews>
  <phoneticPr fontId="0" type="noConversion"/>
  <pageMargins left="0.75" right="0.75" top="0.52" bottom="0.67" header="0.21" footer="0.5"/>
  <pageSetup paperSize="8" scale="80" orientation="portrait" r:id="rId4"/>
  <headerFooter alignWithMargins="0"/>
  <drawing r:id="rId5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0"/>
  <sheetViews>
    <sheetView showGridLines="0" zoomScaleNormal="100" zoomScaleSheetLayoutView="100" workbookViewId="0"/>
  </sheetViews>
  <sheetFormatPr defaultColWidth="9.140625" defaultRowHeight="12.75"/>
  <cols>
    <col min="1" max="1" width="27.140625" customWidth="1"/>
    <col min="2" max="2" width="13.140625" customWidth="1"/>
    <col min="3" max="3" width="9.140625" customWidth="1"/>
    <col min="4" max="4" width="8.5703125" customWidth="1"/>
    <col min="5" max="5" width="9.140625" customWidth="1"/>
    <col min="6" max="6" width="8.7109375" customWidth="1"/>
    <col min="7" max="10" width="9.140625" customWidth="1"/>
    <col min="11" max="11" width="31.5703125" customWidth="1"/>
  </cols>
  <sheetData>
    <row r="1" spans="1:6" s="5" customFormat="1" ht="16.5" thickBot="1">
      <c r="A1" s="171" t="s">
        <v>1132</v>
      </c>
      <c r="B1" s="208"/>
      <c r="C1" s="208"/>
      <c r="D1" s="208"/>
      <c r="E1" s="208"/>
      <c r="F1" s="208"/>
    </row>
    <row r="2" spans="1:6" ht="150.75" customHeight="1" thickBot="1">
      <c r="A2" s="237"/>
      <c r="B2" s="293" t="s">
        <v>402</v>
      </c>
      <c r="C2" s="293"/>
      <c r="D2" s="293" t="s">
        <v>617</v>
      </c>
      <c r="E2" s="199" t="s">
        <v>608</v>
      </c>
      <c r="F2" s="293" t="s">
        <v>394</v>
      </c>
    </row>
    <row r="3" spans="1:6" s="2" customFormat="1" ht="15.75" thickBot="1">
      <c r="A3" s="361"/>
      <c r="B3" s="362"/>
      <c r="C3" s="232" t="s">
        <v>406</v>
      </c>
      <c r="D3" s="242" t="s">
        <v>339</v>
      </c>
      <c r="E3" s="302" t="s">
        <v>340</v>
      </c>
      <c r="F3" s="363" t="s">
        <v>341</v>
      </c>
    </row>
    <row r="4" spans="1:6" ht="15.75" thickBot="1">
      <c r="A4" s="364" t="s">
        <v>395</v>
      </c>
      <c r="B4" s="365" t="s">
        <v>403</v>
      </c>
      <c r="C4" s="252">
        <v>7400</v>
      </c>
      <c r="D4" s="522">
        <v>95</v>
      </c>
      <c r="E4" s="522">
        <v>95</v>
      </c>
      <c r="F4" s="533">
        <v>300</v>
      </c>
    </row>
    <row r="5" spans="1:6" ht="15.75" thickBot="1">
      <c r="A5" s="160" t="s">
        <v>398</v>
      </c>
      <c r="B5" s="308" t="s">
        <v>404</v>
      </c>
      <c r="C5" s="256">
        <v>7410</v>
      </c>
      <c r="D5" s="522">
        <v>75</v>
      </c>
      <c r="E5" s="522">
        <v>75</v>
      </c>
      <c r="F5" s="522">
        <v>200</v>
      </c>
    </row>
    <row r="9" spans="1:6" ht="13.5">
      <c r="B9" s="651"/>
      <c r="C9" s="5">
        <v>550</v>
      </c>
      <c r="D9" s="23" t="b">
        <f>OR(IF(D4,TRUE,FALSE), IF(E4,TRUE,FALSE))=IF(F4,TRUE,FALSE)</f>
        <v>1</v>
      </c>
      <c r="E9" s="34" t="s">
        <v>1133</v>
      </c>
    </row>
    <row r="10" spans="1:6" ht="13.5">
      <c r="B10" s="651"/>
      <c r="C10" s="5">
        <v>560</v>
      </c>
      <c r="D10" s="23" t="b">
        <f>OR(IF(D5,TRUE,FALSE), IF(E5,TRUE,FALSE))=IF(F5,TRUE,FALSE)</f>
        <v>1</v>
      </c>
      <c r="E10" s="34" t="s">
        <v>1134</v>
      </c>
    </row>
  </sheetData>
  <customSheetViews>
    <customSheetView guid="{5D819D0C-25F7-408A-B978-F4F86F7655CA}" showPageBreaks="1" showRuler="0">
      <selection activeCell="A23" sqref="A23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75" showGridLines="0" showRuler="0">
      <selection activeCell="H8" sqref="H8"/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75" showGridLines="0" showRuler="0">
      <selection activeCell="H8" sqref="H8"/>
      <pageMargins left="0.75" right="0.75" top="1" bottom="1" header="0.5" footer="0.5"/>
      <pageSetup paperSize="8" scale="85" orientation="portrait" r:id="rId3"/>
      <headerFooter alignWithMargins="0"/>
    </customSheetView>
  </customSheetViews>
  <phoneticPr fontId="8" type="noConversion"/>
  <pageMargins left="0.46" right="0.49" top="1" bottom="1" header="0.5" footer="0.5"/>
  <pageSetup paperSize="8" scale="138" orientation="landscape" r:id="rId4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H61"/>
  <sheetViews>
    <sheetView showGridLines="0" zoomScaleNormal="100" zoomScaleSheetLayoutView="100" workbookViewId="0"/>
  </sheetViews>
  <sheetFormatPr defaultColWidth="9.140625" defaultRowHeight="12.75"/>
  <cols>
    <col min="1" max="1" width="42.140625" bestFit="1" customWidth="1"/>
    <col min="2" max="2" width="21.85546875" style="11" customWidth="1"/>
    <col min="3" max="3" width="9.5703125" style="11" customWidth="1"/>
    <col min="4" max="4" width="10.140625" customWidth="1"/>
    <col min="5" max="15" width="9.140625" customWidth="1"/>
    <col min="16" max="16" width="47.140625" customWidth="1"/>
  </cols>
  <sheetData>
    <row r="1" spans="1:5" ht="16.5" thickBot="1">
      <c r="A1" s="372" t="s">
        <v>1135</v>
      </c>
    </row>
    <row r="2" spans="1:5" ht="104.25" customHeight="1" thickBot="1">
      <c r="A2" s="394"/>
      <c r="B2" s="200" t="s">
        <v>660</v>
      </c>
      <c r="C2" s="321"/>
      <c r="D2" s="200" t="s">
        <v>700</v>
      </c>
      <c r="E2" s="208"/>
    </row>
    <row r="3" spans="1:5" s="2" customFormat="1" ht="15.75" thickBot="1">
      <c r="A3" s="383"/>
      <c r="B3" s="384"/>
      <c r="C3" s="261" t="s">
        <v>405</v>
      </c>
      <c r="D3" s="386" t="s">
        <v>339</v>
      </c>
      <c r="E3" s="387"/>
    </row>
    <row r="4" spans="1:5" ht="15.75" thickBot="1">
      <c r="A4" s="388" t="s">
        <v>483</v>
      </c>
      <c r="B4" s="55" t="s">
        <v>258</v>
      </c>
      <c r="C4" s="262">
        <v>7100</v>
      </c>
      <c r="D4" s="578">
        <f>SUM(D5:D8)</f>
        <v>164</v>
      </c>
      <c r="E4" s="208"/>
    </row>
    <row r="5" spans="1:5" ht="15.75" thickBot="1">
      <c r="A5" s="389" t="s">
        <v>661</v>
      </c>
      <c r="B5" s="55" t="s">
        <v>662</v>
      </c>
      <c r="C5" s="278">
        <v>7110</v>
      </c>
      <c r="D5" s="578">
        <v>41</v>
      </c>
      <c r="E5" s="208"/>
    </row>
    <row r="6" spans="1:5" ht="15.75" thickBot="1">
      <c r="A6" s="389" t="s">
        <v>663</v>
      </c>
      <c r="B6" s="55" t="s">
        <v>662</v>
      </c>
      <c r="C6" s="278">
        <v>7120</v>
      </c>
      <c r="D6" s="578">
        <v>41</v>
      </c>
      <c r="E6" s="208"/>
    </row>
    <row r="7" spans="1:5" ht="15.75" thickBot="1">
      <c r="A7" s="389" t="s">
        <v>664</v>
      </c>
      <c r="B7" s="55" t="s">
        <v>662</v>
      </c>
      <c r="C7" s="278">
        <v>7130</v>
      </c>
      <c r="D7" s="578">
        <v>41</v>
      </c>
      <c r="E7" s="208"/>
    </row>
    <row r="8" spans="1:5" ht="15.75" thickBot="1">
      <c r="A8" s="389" t="s">
        <v>665</v>
      </c>
      <c r="B8" s="55" t="s">
        <v>662</v>
      </c>
      <c r="C8" s="278">
        <v>7140</v>
      </c>
      <c r="D8" s="578">
        <v>41</v>
      </c>
      <c r="E8" s="208"/>
    </row>
    <row r="9" spans="1:5" ht="17.25" customHeight="1" thickBot="1">
      <c r="A9" s="388" t="s">
        <v>92</v>
      </c>
      <c r="B9" s="55" t="s">
        <v>666</v>
      </c>
      <c r="C9" s="278">
        <v>7150</v>
      </c>
      <c r="D9" s="578">
        <v>242</v>
      </c>
      <c r="E9" s="689" t="s">
        <v>667</v>
      </c>
    </row>
    <row r="10" spans="1:5" ht="15.75" thickBot="1">
      <c r="A10" s="388" t="s">
        <v>668</v>
      </c>
      <c r="B10" s="55" t="s">
        <v>669</v>
      </c>
      <c r="C10" s="278">
        <v>7160</v>
      </c>
      <c r="D10" s="578">
        <f>SUM(D11:D12)</f>
        <v>92</v>
      </c>
      <c r="E10" s="208"/>
    </row>
    <row r="11" spans="1:5" ht="15.75" thickBot="1">
      <c r="A11" s="389" t="s">
        <v>670</v>
      </c>
      <c r="B11" s="55" t="s">
        <v>544</v>
      </c>
      <c r="C11" s="278">
        <v>7170</v>
      </c>
      <c r="D11" s="578">
        <v>46</v>
      </c>
      <c r="E11" s="208"/>
    </row>
    <row r="12" spans="1:5" ht="15.75" thickBot="1">
      <c r="A12" s="389" t="s">
        <v>671</v>
      </c>
      <c r="B12" s="55" t="s">
        <v>258</v>
      </c>
      <c r="C12" s="278">
        <v>7180</v>
      </c>
      <c r="D12" s="578">
        <v>46</v>
      </c>
      <c r="E12" s="208"/>
    </row>
    <row r="13" spans="1:5" ht="14.25" customHeight="1" thickBot="1">
      <c r="A13" s="388" t="s">
        <v>689</v>
      </c>
      <c r="B13" s="55" t="s">
        <v>258</v>
      </c>
      <c r="C13" s="278">
        <v>7190</v>
      </c>
      <c r="D13" s="578">
        <f>SUM(D14:D17)</f>
        <v>164</v>
      </c>
      <c r="E13" s="208"/>
    </row>
    <row r="14" spans="1:5" ht="15.75" thickBot="1">
      <c r="A14" s="389" t="s">
        <v>661</v>
      </c>
      <c r="B14" s="55" t="s">
        <v>662</v>
      </c>
      <c r="C14" s="278">
        <v>7200</v>
      </c>
      <c r="D14" s="578">
        <v>41</v>
      </c>
      <c r="E14" s="208"/>
    </row>
    <row r="15" spans="1:5" ht="15.75" thickBot="1">
      <c r="A15" s="389" t="s">
        <v>663</v>
      </c>
      <c r="B15" s="55" t="s">
        <v>662</v>
      </c>
      <c r="C15" s="278">
        <v>7210</v>
      </c>
      <c r="D15" s="578">
        <v>41</v>
      </c>
      <c r="E15" s="208"/>
    </row>
    <row r="16" spans="1:5" ht="15.75" thickBot="1">
      <c r="A16" s="389" t="s">
        <v>664</v>
      </c>
      <c r="B16" s="55" t="s">
        <v>662</v>
      </c>
      <c r="C16" s="278">
        <v>7220</v>
      </c>
      <c r="D16" s="578">
        <v>41</v>
      </c>
      <c r="E16" s="208"/>
    </row>
    <row r="17" spans="1:5" ht="15.75" thickBot="1">
      <c r="A17" s="389" t="s">
        <v>665</v>
      </c>
      <c r="B17" s="55" t="s">
        <v>662</v>
      </c>
      <c r="C17" s="278">
        <v>7230</v>
      </c>
      <c r="D17" s="578">
        <v>41</v>
      </c>
      <c r="E17" s="208"/>
    </row>
    <row r="18" spans="1:5" ht="15.75" thickBot="1">
      <c r="A18" s="388" t="s">
        <v>690</v>
      </c>
      <c r="B18" s="55" t="s">
        <v>691</v>
      </c>
      <c r="C18" s="278">
        <v>7240</v>
      </c>
      <c r="D18" s="578">
        <f>SUM(D19:D21,D24)</f>
        <v>174</v>
      </c>
      <c r="E18" s="208"/>
    </row>
    <row r="19" spans="1:5" ht="15.75" thickBot="1">
      <c r="A19" s="184" t="s">
        <v>692</v>
      </c>
      <c r="B19" s="55" t="s">
        <v>258</v>
      </c>
      <c r="C19" s="278">
        <v>7250</v>
      </c>
      <c r="D19" s="578">
        <v>41</v>
      </c>
      <c r="E19" s="208"/>
    </row>
    <row r="20" spans="1:5" ht="30.75" thickBot="1">
      <c r="A20" s="184" t="s">
        <v>693</v>
      </c>
      <c r="B20" s="55" t="s">
        <v>694</v>
      </c>
      <c r="C20" s="278">
        <v>7260</v>
      </c>
      <c r="D20" s="578">
        <v>41</v>
      </c>
      <c r="E20" s="208"/>
    </row>
    <row r="21" spans="1:5" ht="15.75" thickBot="1">
      <c r="A21" s="184" t="s">
        <v>695</v>
      </c>
      <c r="B21" s="55" t="s">
        <v>258</v>
      </c>
      <c r="C21" s="278">
        <v>7270</v>
      </c>
      <c r="D21" s="578">
        <f>SUM(D22:D23)</f>
        <v>51</v>
      </c>
      <c r="E21" s="208"/>
    </row>
    <row r="22" spans="1:5" ht="15.75" thickBot="1">
      <c r="A22" s="390" t="s">
        <v>696</v>
      </c>
      <c r="B22" s="55" t="s">
        <v>697</v>
      </c>
      <c r="C22" s="278">
        <v>7280</v>
      </c>
      <c r="D22" s="578">
        <v>41</v>
      </c>
      <c r="E22" s="208"/>
    </row>
    <row r="23" spans="1:5" ht="15.75" thickBot="1">
      <c r="A23" s="390" t="s">
        <v>698</v>
      </c>
      <c r="B23" s="55" t="s">
        <v>699</v>
      </c>
      <c r="C23" s="278">
        <v>7290</v>
      </c>
      <c r="D23" s="578">
        <v>10</v>
      </c>
      <c r="E23" s="208"/>
    </row>
    <row r="24" spans="1:5" ht="15.75" thickBot="1">
      <c r="A24" s="184" t="s">
        <v>498</v>
      </c>
      <c r="B24" s="55" t="s">
        <v>258</v>
      </c>
      <c r="C24" s="278">
        <v>7300</v>
      </c>
      <c r="D24" s="578">
        <v>41</v>
      </c>
      <c r="E24" s="208"/>
    </row>
    <row r="25" spans="1:5" ht="15.75" thickBot="1">
      <c r="A25" s="388" t="s">
        <v>486</v>
      </c>
      <c r="B25" s="55" t="s">
        <v>258</v>
      </c>
      <c r="C25" s="335">
        <v>7310</v>
      </c>
      <c r="D25" s="762">
        <v>164</v>
      </c>
      <c r="E25" s="208"/>
    </row>
    <row r="26" spans="1:5" ht="15.75" thickBot="1">
      <c r="A26" s="391" t="s">
        <v>294</v>
      </c>
      <c r="B26" s="392"/>
      <c r="C26" s="371">
        <v>7800</v>
      </c>
      <c r="D26" s="761">
        <v>0</v>
      </c>
      <c r="E26" s="208"/>
    </row>
    <row r="27" spans="1:5" ht="15.75" thickBot="1">
      <c r="A27" s="395" t="s">
        <v>380</v>
      </c>
      <c r="B27" s="393"/>
      <c r="C27" s="261">
        <v>7999</v>
      </c>
      <c r="D27" s="578">
        <f>SUM(D4,D9,D10,D13,D18,D25,D26)</f>
        <v>1000</v>
      </c>
      <c r="E27" s="521">
        <v>0</v>
      </c>
    </row>
    <row r="31" spans="1:5" s="10" customFormat="1" ht="13.5">
      <c r="A31" s="42"/>
      <c r="B31" s="46"/>
      <c r="C31" s="33">
        <v>10</v>
      </c>
      <c r="D31" s="23" t="b">
        <f>D4=SUM(D5:D8)</f>
        <v>1</v>
      </c>
      <c r="E31" s="24" t="s">
        <v>1136</v>
      </c>
    </row>
    <row r="32" spans="1:5" s="10" customFormat="1" ht="13.5">
      <c r="A32" s="42"/>
      <c r="B32" s="46"/>
      <c r="C32" s="33">
        <v>20</v>
      </c>
      <c r="D32" s="23" t="b">
        <f>D10=SUM(D11:D12)</f>
        <v>1</v>
      </c>
      <c r="E32" s="24" t="s">
        <v>1137</v>
      </c>
    </row>
    <row r="33" spans="1:7" s="10" customFormat="1" ht="13.5">
      <c r="A33" s="42"/>
      <c r="B33" s="46"/>
      <c r="C33" s="33">
        <v>30</v>
      </c>
      <c r="D33" s="23" t="b">
        <f>D13=SUM(D14:D17)</f>
        <v>1</v>
      </c>
      <c r="E33" s="24" t="s">
        <v>1138</v>
      </c>
    </row>
    <row r="34" spans="1:7" s="10" customFormat="1" ht="13.5">
      <c r="A34" s="42"/>
      <c r="B34" s="46"/>
      <c r="C34" s="33">
        <v>40</v>
      </c>
      <c r="D34" s="23" t="b">
        <f>D18=D19+D20+D21+D24</f>
        <v>1</v>
      </c>
      <c r="E34" s="24" t="s">
        <v>1451</v>
      </c>
    </row>
    <row r="35" spans="1:7" s="10" customFormat="1" ht="13.5">
      <c r="A35" s="42"/>
      <c r="B35" s="46"/>
      <c r="C35" s="33">
        <v>50</v>
      </c>
      <c r="D35" s="23" t="b">
        <f>D21=SUM(D22:D23)</f>
        <v>1</v>
      </c>
      <c r="E35" s="24" t="s">
        <v>1139</v>
      </c>
    </row>
    <row r="36" spans="1:7" s="10" customFormat="1" ht="13.5">
      <c r="A36" s="728" t="s">
        <v>1486</v>
      </c>
      <c r="B36" s="46"/>
      <c r="C36" s="729">
        <v>60</v>
      </c>
      <c r="D36" s="730" t="b">
        <f>D27=D4+D9+D10+D13+D18+D25</f>
        <v>1</v>
      </c>
      <c r="E36" s="728" t="s">
        <v>1499</v>
      </c>
    </row>
    <row r="37" spans="1:7" s="693" customFormat="1" ht="13.5">
      <c r="C37" s="33">
        <v>310</v>
      </c>
      <c r="D37" s="23" t="b">
        <f>D27='1.2'!E4</f>
        <v>1</v>
      </c>
      <c r="E37" s="24" t="s">
        <v>1454</v>
      </c>
      <c r="G37"/>
    </row>
    <row r="38" spans="1:7" s="10" customFormat="1" ht="13.5">
      <c r="A38" s="728" t="s">
        <v>1489</v>
      </c>
      <c r="B38" s="46"/>
      <c r="C38" s="729">
        <v>320</v>
      </c>
      <c r="D38" s="730" t="b">
        <f>D26=0</f>
        <v>1</v>
      </c>
      <c r="E38" s="728" t="s">
        <v>1483</v>
      </c>
    </row>
    <row r="39" spans="1:7" s="10" customFormat="1" ht="13.5">
      <c r="A39" s="42"/>
      <c r="B39" s="46"/>
      <c r="C39" s="33"/>
      <c r="D39" s="23"/>
      <c r="E39" s="24"/>
    </row>
    <row r="40" spans="1:7" s="10" customFormat="1" ht="13.5">
      <c r="A40" s="42"/>
      <c r="B40" s="46"/>
      <c r="C40" s="33"/>
      <c r="D40" s="23"/>
      <c r="E40" s="24"/>
    </row>
    <row r="41" spans="1:7" s="10" customFormat="1" ht="13.5">
      <c r="A41" s="42"/>
      <c r="B41" s="46"/>
      <c r="C41" s="33"/>
      <c r="D41" s="23"/>
      <c r="E41" s="24"/>
    </row>
    <row r="42" spans="1:7" s="10" customFormat="1" ht="13.5">
      <c r="A42" s="42"/>
      <c r="B42" s="46"/>
      <c r="C42" s="33"/>
      <c r="D42" s="23"/>
      <c r="E42" s="24"/>
    </row>
    <row r="43" spans="1:7" s="10" customFormat="1" ht="13.5">
      <c r="A43" s="42"/>
      <c r="B43" s="46"/>
      <c r="C43" s="33"/>
      <c r="D43" s="23"/>
      <c r="E43" s="24"/>
    </row>
    <row r="44" spans="1:7" s="10" customFormat="1" ht="13.5">
      <c r="A44" s="42"/>
      <c r="B44" s="46"/>
      <c r="C44" s="33"/>
      <c r="D44" s="23"/>
      <c r="E44" s="24"/>
    </row>
    <row r="45" spans="1:7" s="10" customFormat="1" ht="13.5">
      <c r="A45" s="42"/>
      <c r="B45" s="46"/>
      <c r="C45" s="33"/>
      <c r="D45" s="23"/>
      <c r="E45" s="24"/>
    </row>
    <row r="46" spans="1:7" s="10" customFormat="1" ht="13.5">
      <c r="A46" s="42"/>
      <c r="B46" s="46"/>
      <c r="C46" s="33"/>
      <c r="D46" s="23"/>
      <c r="E46" s="24"/>
    </row>
    <row r="47" spans="1:7" s="10" customFormat="1" ht="13.5">
      <c r="A47" s="42"/>
      <c r="B47" s="46"/>
      <c r="C47" s="33"/>
      <c r="D47" s="23"/>
      <c r="E47" s="24"/>
    </row>
    <row r="48" spans="1:7" s="10" customFormat="1" ht="13.5">
      <c r="A48" s="42"/>
      <c r="B48" s="46"/>
      <c r="C48" s="33"/>
      <c r="D48" s="23"/>
      <c r="E48" s="24"/>
    </row>
    <row r="49" spans="1:8" s="10" customFormat="1" ht="13.5">
      <c r="A49" s="42"/>
      <c r="B49" s="46"/>
      <c r="C49" s="33"/>
      <c r="D49" s="23"/>
      <c r="E49" s="24"/>
    </row>
    <row r="50" spans="1:8" s="10" customFormat="1" ht="13.5">
      <c r="A50" s="42"/>
      <c r="B50" s="46"/>
      <c r="C50" s="33"/>
      <c r="D50" s="23"/>
      <c r="E50" s="24"/>
    </row>
    <row r="51" spans="1:8" s="10" customFormat="1" ht="13.5">
      <c r="A51" s="42"/>
      <c r="B51" s="46"/>
      <c r="C51" s="33"/>
      <c r="D51" s="23"/>
      <c r="E51" s="24"/>
    </row>
    <row r="52" spans="1:8" s="10" customFormat="1" ht="13.5">
      <c r="A52" s="42"/>
      <c r="B52" s="46"/>
      <c r="C52" s="33"/>
      <c r="D52" s="23"/>
      <c r="E52" s="24"/>
    </row>
    <row r="53" spans="1:8" s="10" customFormat="1" ht="13.5">
      <c r="A53" s="42"/>
      <c r="B53" s="46"/>
      <c r="C53" s="33"/>
      <c r="D53" s="23"/>
      <c r="E53" s="24"/>
    </row>
    <row r="54" spans="1:8" s="10" customFormat="1" ht="13.5">
      <c r="A54" s="42"/>
      <c r="B54" s="46"/>
      <c r="C54" s="33"/>
      <c r="D54" s="23"/>
      <c r="E54" s="24"/>
    </row>
    <row r="55" spans="1:8" s="10" customFormat="1" ht="13.5">
      <c r="A55" s="42"/>
      <c r="B55" s="46"/>
      <c r="C55" s="33"/>
      <c r="D55" s="23"/>
      <c r="E55" s="24"/>
    </row>
    <row r="56" spans="1:8" s="10" customFormat="1" ht="13.5">
      <c r="A56" s="42"/>
      <c r="B56" s="46"/>
      <c r="C56" s="33"/>
      <c r="D56" s="23"/>
      <c r="E56" s="24"/>
    </row>
    <row r="57" spans="1:8" s="10" customFormat="1" ht="13.5">
      <c r="A57" s="42"/>
      <c r="B57" s="46"/>
      <c r="C57" s="33"/>
      <c r="D57" s="23"/>
      <c r="E57" s="24"/>
    </row>
    <row r="58" spans="1:8" s="10" customFormat="1" ht="13.5">
      <c r="A58" s="42"/>
      <c r="B58" s="46"/>
      <c r="C58" s="33"/>
      <c r="D58" s="23"/>
      <c r="E58" s="24"/>
    </row>
    <row r="59" spans="1:8" s="10" customFormat="1" ht="13.5">
      <c r="A59" s="42"/>
      <c r="B59" s="46"/>
      <c r="C59" s="33"/>
      <c r="D59" s="23"/>
      <c r="E59" s="24"/>
    </row>
    <row r="60" spans="1:8" s="10" customFormat="1" ht="13.5">
      <c r="A60" s="42"/>
      <c r="B60" s="46"/>
      <c r="C60" s="33"/>
      <c r="D60" s="23"/>
      <c r="E60" s="24"/>
      <c r="G60"/>
      <c r="H60" s="48"/>
    </row>
    <row r="61" spans="1:8">
      <c r="A61" s="2"/>
      <c r="B61" s="67"/>
      <c r="D61" s="2"/>
    </row>
  </sheetData>
  <customSheetViews>
    <customSheetView guid="{5D819D0C-25F7-408A-B978-F4F86F7655CA}" showPageBreaks="1" showRuler="0">
      <selection activeCell="A23" sqref="A23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75" showGridLines="0" showRuler="0"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75" showGridLines="0" showRuler="0">
      <pageMargins left="0.75" right="0.75" top="1" bottom="1" header="0.5" footer="0.5"/>
      <pageSetup paperSize="8" scale="85" orientation="portrait" r:id="rId3"/>
      <headerFooter alignWithMargins="0"/>
    </customSheetView>
  </customSheetViews>
  <phoneticPr fontId="0" type="noConversion"/>
  <pageMargins left="0.3" right="0.36" top="1" bottom="1" header="0.5" footer="0.5"/>
  <pageSetup paperSize="8" scale="59" orientation="portrait" r:id="rId4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H104"/>
  <sheetViews>
    <sheetView showGridLines="0" zoomScaleNormal="100" zoomScaleSheetLayoutView="100" workbookViewId="0"/>
  </sheetViews>
  <sheetFormatPr defaultColWidth="9.140625" defaultRowHeight="12.75"/>
  <cols>
    <col min="1" max="1" width="52.140625" customWidth="1"/>
    <col min="2" max="2" width="18.7109375" bestFit="1" customWidth="1"/>
    <col min="3" max="3" width="9.7109375" customWidth="1"/>
    <col min="4" max="4" width="12.42578125" customWidth="1"/>
    <col min="5" max="6" width="11.42578125" customWidth="1"/>
    <col min="7" max="16" width="9.140625" customWidth="1"/>
    <col min="17" max="17" width="15.7109375" customWidth="1"/>
  </cols>
  <sheetData>
    <row r="1" spans="1:6" s="5" customFormat="1" ht="16.5" thickBot="1">
      <c r="A1" s="372" t="s">
        <v>1140</v>
      </c>
      <c r="B1" s="208"/>
      <c r="C1" s="208"/>
      <c r="D1" s="208"/>
      <c r="E1" s="208"/>
      <c r="F1" s="208"/>
    </row>
    <row r="2" spans="1:6" ht="211.5" customHeight="1" thickBot="1">
      <c r="A2" s="206"/>
      <c r="B2" s="381"/>
      <c r="C2" s="381"/>
      <c r="D2" s="200" t="s">
        <v>407</v>
      </c>
      <c r="E2" s="200" t="s">
        <v>703</v>
      </c>
      <c r="F2" s="200" t="s">
        <v>172</v>
      </c>
    </row>
    <row r="3" spans="1:6" ht="30.75" thickBot="1">
      <c r="A3" s="397"/>
      <c r="B3" s="398" t="s">
        <v>660</v>
      </c>
      <c r="C3" s="396"/>
      <c r="D3" s="398" t="s">
        <v>173</v>
      </c>
      <c r="E3" s="398" t="s">
        <v>174</v>
      </c>
      <c r="F3" s="398" t="s">
        <v>175</v>
      </c>
    </row>
    <row r="4" spans="1:6" ht="15.75" thickBot="1">
      <c r="A4" s="383"/>
      <c r="B4" s="384"/>
      <c r="C4" s="261" t="s">
        <v>405</v>
      </c>
      <c r="D4" s="386" t="s">
        <v>339</v>
      </c>
      <c r="E4" s="386" t="s">
        <v>340</v>
      </c>
      <c r="F4" s="386" t="s">
        <v>341</v>
      </c>
    </row>
    <row r="5" spans="1:6" ht="14.25" customHeight="1" thickBot="1">
      <c r="A5" s="388" t="s">
        <v>483</v>
      </c>
      <c r="B5" s="377"/>
      <c r="C5" s="252">
        <v>7100</v>
      </c>
      <c r="D5" s="578">
        <f>SUM(D6:D9)</f>
        <v>220</v>
      </c>
      <c r="E5" s="578">
        <f>SUM(E6:E9)</f>
        <v>24</v>
      </c>
      <c r="F5" s="578">
        <f>SUM(F6:F9)</f>
        <v>8</v>
      </c>
    </row>
    <row r="6" spans="1:6" ht="15.75" thickBot="1">
      <c r="A6" s="184" t="s">
        <v>661</v>
      </c>
      <c r="B6" s="55" t="s">
        <v>662</v>
      </c>
      <c r="C6" s="278">
        <v>7110</v>
      </c>
      <c r="D6" s="579">
        <v>55</v>
      </c>
      <c r="E6" s="579">
        <v>6</v>
      </c>
      <c r="F6" s="579">
        <v>2</v>
      </c>
    </row>
    <row r="7" spans="1:6" ht="15.75" thickBot="1">
      <c r="A7" s="184" t="s">
        <v>663</v>
      </c>
      <c r="B7" s="55" t="s">
        <v>662</v>
      </c>
      <c r="C7" s="278">
        <v>7120</v>
      </c>
      <c r="D7" s="579">
        <v>55</v>
      </c>
      <c r="E7" s="579">
        <v>6</v>
      </c>
      <c r="F7" s="579">
        <v>2</v>
      </c>
    </row>
    <row r="8" spans="1:6" ht="15.75" thickBot="1">
      <c r="A8" s="184" t="s">
        <v>664</v>
      </c>
      <c r="B8" s="55" t="s">
        <v>662</v>
      </c>
      <c r="C8" s="278">
        <v>7130</v>
      </c>
      <c r="D8" s="579">
        <v>55</v>
      </c>
      <c r="E8" s="579">
        <v>6</v>
      </c>
      <c r="F8" s="579">
        <v>2</v>
      </c>
    </row>
    <row r="9" spans="1:6" ht="15.75" thickBot="1">
      <c r="A9" s="184" t="s">
        <v>665</v>
      </c>
      <c r="B9" s="55" t="s">
        <v>662</v>
      </c>
      <c r="C9" s="278">
        <v>7140</v>
      </c>
      <c r="D9" s="579">
        <v>55</v>
      </c>
      <c r="E9" s="579">
        <v>6</v>
      </c>
      <c r="F9" s="579">
        <v>2</v>
      </c>
    </row>
    <row r="10" spans="1:6" ht="15.75" thickBot="1">
      <c r="A10" s="388" t="s">
        <v>176</v>
      </c>
      <c r="B10" s="368"/>
      <c r="C10" s="278">
        <v>7150</v>
      </c>
      <c r="D10" s="578">
        <f>SUM(D11:D14)</f>
        <v>220</v>
      </c>
      <c r="E10" s="578">
        <f>SUM(E11:E14)</f>
        <v>24</v>
      </c>
      <c r="F10" s="578">
        <f>SUM(F11:F14)</f>
        <v>8</v>
      </c>
    </row>
    <row r="11" spans="1:6" ht="15.75" thickBot="1">
      <c r="A11" s="184" t="s">
        <v>661</v>
      </c>
      <c r="B11" s="55" t="s">
        <v>662</v>
      </c>
      <c r="C11" s="278">
        <v>7160</v>
      </c>
      <c r="D11" s="579">
        <v>55</v>
      </c>
      <c r="E11" s="579">
        <v>6</v>
      </c>
      <c r="F11" s="579">
        <v>2</v>
      </c>
    </row>
    <row r="12" spans="1:6" ht="15.75" thickBot="1">
      <c r="A12" s="184" t="s">
        <v>663</v>
      </c>
      <c r="B12" s="55" t="s">
        <v>662</v>
      </c>
      <c r="C12" s="278">
        <v>7170</v>
      </c>
      <c r="D12" s="579">
        <v>55</v>
      </c>
      <c r="E12" s="579">
        <v>6</v>
      </c>
      <c r="F12" s="579">
        <v>2</v>
      </c>
    </row>
    <row r="13" spans="1:6" ht="15.75" thickBot="1">
      <c r="A13" s="184" t="s">
        <v>664</v>
      </c>
      <c r="B13" s="55" t="s">
        <v>662</v>
      </c>
      <c r="C13" s="278">
        <v>7180</v>
      </c>
      <c r="D13" s="579">
        <v>55</v>
      </c>
      <c r="E13" s="579">
        <v>6</v>
      </c>
      <c r="F13" s="579">
        <v>2</v>
      </c>
    </row>
    <row r="14" spans="1:6" ht="15.75" thickBot="1">
      <c r="A14" s="184" t="s">
        <v>665</v>
      </c>
      <c r="B14" s="55" t="s">
        <v>662</v>
      </c>
      <c r="C14" s="278">
        <v>7190</v>
      </c>
      <c r="D14" s="579">
        <v>55</v>
      </c>
      <c r="E14" s="579">
        <v>6</v>
      </c>
      <c r="F14" s="579">
        <v>2</v>
      </c>
    </row>
    <row r="15" spans="1:6" ht="15.75" thickBot="1">
      <c r="A15" s="388" t="s">
        <v>690</v>
      </c>
      <c r="B15" s="368" t="s">
        <v>258</v>
      </c>
      <c r="C15" s="278">
        <v>7200</v>
      </c>
      <c r="D15" s="578">
        <f>SUM(D16:D18,D21)</f>
        <v>420</v>
      </c>
      <c r="E15" s="578">
        <f>SUM(E16:E18,E21)</f>
        <v>39</v>
      </c>
      <c r="F15" s="578">
        <f>SUM(F16:F18,F21)</f>
        <v>23</v>
      </c>
    </row>
    <row r="16" spans="1:6" ht="15.75" thickBot="1">
      <c r="A16" s="184" t="s">
        <v>692</v>
      </c>
      <c r="B16" s="55" t="s">
        <v>258</v>
      </c>
      <c r="C16" s="278">
        <v>7210</v>
      </c>
      <c r="D16" s="579">
        <v>55</v>
      </c>
      <c r="E16" s="579">
        <v>6</v>
      </c>
      <c r="F16" s="579">
        <v>2</v>
      </c>
    </row>
    <row r="17" spans="1:6" ht="15.75" customHeight="1" thickBot="1">
      <c r="A17" s="184" t="s">
        <v>693</v>
      </c>
      <c r="B17" s="55" t="s">
        <v>694</v>
      </c>
      <c r="C17" s="278">
        <v>7220</v>
      </c>
      <c r="D17" s="579">
        <v>55</v>
      </c>
      <c r="E17" s="579">
        <v>6</v>
      </c>
      <c r="F17" s="579">
        <v>2</v>
      </c>
    </row>
    <row r="18" spans="1:6" ht="15.75" thickBot="1">
      <c r="A18" s="184" t="s">
        <v>695</v>
      </c>
      <c r="B18" s="55" t="s">
        <v>258</v>
      </c>
      <c r="C18" s="278">
        <v>7230</v>
      </c>
      <c r="D18" s="578">
        <f>SUM(D19:D20)</f>
        <v>255</v>
      </c>
      <c r="E18" s="578">
        <f>SUM(E19:E20)</f>
        <v>21</v>
      </c>
      <c r="F18" s="578">
        <f>SUM(F19:F20)</f>
        <v>17</v>
      </c>
    </row>
    <row r="19" spans="1:6" ht="15.75" thickBot="1">
      <c r="A19" s="390" t="s">
        <v>696</v>
      </c>
      <c r="B19" s="55" t="s">
        <v>795</v>
      </c>
      <c r="C19" s="278">
        <v>7240</v>
      </c>
      <c r="D19" s="579">
        <v>55</v>
      </c>
      <c r="E19" s="579">
        <v>6</v>
      </c>
      <c r="F19" s="579">
        <v>2</v>
      </c>
    </row>
    <row r="20" spans="1:6" ht="15.75" thickBot="1">
      <c r="A20" s="390" t="s">
        <v>698</v>
      </c>
      <c r="B20" s="55" t="s">
        <v>699</v>
      </c>
      <c r="C20" s="278">
        <v>7250</v>
      </c>
      <c r="D20" s="579">
        <v>200</v>
      </c>
      <c r="E20" s="579">
        <v>15</v>
      </c>
      <c r="F20" s="579">
        <v>15</v>
      </c>
    </row>
    <row r="21" spans="1:6" ht="15.75" thickBot="1">
      <c r="A21" s="184" t="s">
        <v>498</v>
      </c>
      <c r="B21" s="55"/>
      <c r="C21" s="278">
        <v>7260</v>
      </c>
      <c r="D21" s="579">
        <v>55</v>
      </c>
      <c r="E21" s="579">
        <v>6</v>
      </c>
      <c r="F21" s="579">
        <v>2</v>
      </c>
    </row>
    <row r="22" spans="1:6" ht="15.75" thickBot="1">
      <c r="A22" s="388" t="s">
        <v>727</v>
      </c>
      <c r="B22" s="55" t="s">
        <v>258</v>
      </c>
      <c r="C22" s="278">
        <v>7270</v>
      </c>
      <c r="D22" s="579">
        <v>55</v>
      </c>
      <c r="E22" s="579">
        <v>6</v>
      </c>
      <c r="F22" s="579">
        <v>2</v>
      </c>
    </row>
    <row r="23" spans="1:6" ht="15.75" thickBot="1">
      <c r="A23" s="388" t="s">
        <v>486</v>
      </c>
      <c r="B23" s="55"/>
      <c r="C23" s="335">
        <v>7280</v>
      </c>
      <c r="D23" s="763">
        <v>85</v>
      </c>
      <c r="E23" s="579">
        <v>6</v>
      </c>
      <c r="F23" s="579">
        <v>2</v>
      </c>
    </row>
    <row r="24" spans="1:6" ht="15.75" thickBot="1">
      <c r="A24" s="399" t="s">
        <v>554</v>
      </c>
      <c r="B24" s="230"/>
      <c r="C24" s="175">
        <v>7800</v>
      </c>
      <c r="D24" s="763">
        <v>0</v>
      </c>
      <c r="E24" s="580"/>
      <c r="F24" s="580"/>
    </row>
    <row r="25" spans="1:6" ht="15.75" thickBot="1">
      <c r="A25" s="395" t="s">
        <v>380</v>
      </c>
      <c r="B25" s="393"/>
      <c r="C25" s="261">
        <v>7999</v>
      </c>
      <c r="D25" s="578">
        <f>SUM(D5,D10,D15,D22:D24)</f>
        <v>1000</v>
      </c>
      <c r="E25" s="578">
        <f>SUM(E5,E10,E15,E22:E23)</f>
        <v>99</v>
      </c>
      <c r="F25" s="578">
        <f>SUM(F5,F10,F15,F22:F23)</f>
        <v>43</v>
      </c>
    </row>
    <row r="26" spans="1:6">
      <c r="D26" s="521">
        <f>D25-'1.2'!E5</f>
        <v>0</v>
      </c>
    </row>
    <row r="29" spans="1:6" s="10" customFormat="1" ht="13.5">
      <c r="A29" s="42"/>
      <c r="B29" s="46"/>
      <c r="C29" s="33">
        <v>10</v>
      </c>
      <c r="D29" s="23" t="b">
        <f>D5=SUM(D6:D9)</f>
        <v>1</v>
      </c>
      <c r="E29" s="24" t="s">
        <v>1141</v>
      </c>
    </row>
    <row r="30" spans="1:6" s="10" customFormat="1" ht="13.5">
      <c r="A30" s="42"/>
      <c r="B30" s="46"/>
      <c r="C30" s="33">
        <v>20</v>
      </c>
      <c r="D30" s="23" t="b">
        <f>D10=SUM(D11:D14)</f>
        <v>1</v>
      </c>
      <c r="E30" s="24" t="s">
        <v>1142</v>
      </c>
    </row>
    <row r="31" spans="1:6" s="10" customFormat="1" ht="13.5">
      <c r="A31" s="42"/>
      <c r="B31" s="46"/>
      <c r="C31" s="33">
        <v>30</v>
      </c>
      <c r="D31" s="23" t="b">
        <f>D18=D19+D20</f>
        <v>1</v>
      </c>
      <c r="E31" s="24" t="s">
        <v>1143</v>
      </c>
    </row>
    <row r="32" spans="1:6" s="10" customFormat="1" ht="13.5">
      <c r="A32" s="42"/>
      <c r="B32" s="46"/>
      <c r="C32" s="33">
        <v>40</v>
      </c>
      <c r="D32" s="23" t="b">
        <f>D15=D16+D17+D18+D21</f>
        <v>1</v>
      </c>
      <c r="E32" s="24" t="s">
        <v>1144</v>
      </c>
    </row>
    <row r="33" spans="1:6" s="10" customFormat="1" ht="13.5">
      <c r="A33" s="728" t="s">
        <v>1486</v>
      </c>
      <c r="B33" s="46"/>
      <c r="C33" s="729">
        <v>50</v>
      </c>
      <c r="D33" s="730" t="b">
        <f>D25=D5+D10+D15+D22+D23</f>
        <v>1</v>
      </c>
      <c r="E33" s="728" t="s">
        <v>1500</v>
      </c>
    </row>
    <row r="34" spans="1:6" s="10" customFormat="1" ht="13.5">
      <c r="A34" s="42"/>
      <c r="B34" s="46"/>
      <c r="C34" s="33">
        <v>60</v>
      </c>
      <c r="D34" s="23" t="b">
        <f>E5=SUM(E6:E9)</f>
        <v>1</v>
      </c>
      <c r="E34" s="24" t="s">
        <v>1145</v>
      </c>
    </row>
    <row r="35" spans="1:6" s="10" customFormat="1" ht="13.5">
      <c r="A35" s="42"/>
      <c r="B35" s="46"/>
      <c r="C35" s="33">
        <v>70</v>
      </c>
      <c r="D35" s="23" t="b">
        <f>E10=SUM(E11:E14)</f>
        <v>1</v>
      </c>
      <c r="E35" s="24" t="s">
        <v>1146</v>
      </c>
    </row>
    <row r="36" spans="1:6" s="10" customFormat="1" ht="13.5">
      <c r="A36" s="42"/>
      <c r="B36" s="46"/>
      <c r="C36" s="33">
        <v>80</v>
      </c>
      <c r="D36" s="23" t="b">
        <f>E18=E19+E20</f>
        <v>1</v>
      </c>
      <c r="E36" s="24" t="s">
        <v>1147</v>
      </c>
    </row>
    <row r="37" spans="1:6" s="10" customFormat="1" ht="13.5">
      <c r="A37" s="42"/>
      <c r="B37" s="46"/>
      <c r="C37" s="33">
        <v>90</v>
      </c>
      <c r="D37" s="23" t="b">
        <f>E15=E16+E17+E18+E21</f>
        <v>1</v>
      </c>
      <c r="E37" s="24" t="s">
        <v>1148</v>
      </c>
    </row>
    <row r="38" spans="1:6" s="10" customFormat="1" ht="13.5">
      <c r="A38" s="42"/>
      <c r="B38" s="46"/>
      <c r="C38" s="33">
        <v>100</v>
      </c>
      <c r="D38" s="23" t="b">
        <f>E25=E5+E10+E15+E22+E23</f>
        <v>1</v>
      </c>
      <c r="E38" s="24" t="s">
        <v>1149</v>
      </c>
    </row>
    <row r="39" spans="1:6" s="10" customFormat="1" ht="13.5">
      <c r="A39" s="42"/>
      <c r="B39" s="46"/>
      <c r="C39" s="33">
        <v>110</v>
      </c>
      <c r="D39" s="23" t="b">
        <f>F5=SUM(F6:F9)</f>
        <v>1</v>
      </c>
      <c r="E39" s="24" t="s">
        <v>1150</v>
      </c>
    </row>
    <row r="40" spans="1:6" s="10" customFormat="1" ht="13.5">
      <c r="A40" s="42"/>
      <c r="B40" s="46"/>
      <c r="C40" s="33">
        <v>120</v>
      </c>
      <c r="D40" s="23" t="b">
        <f>F10=SUM(F11:F14)</f>
        <v>1</v>
      </c>
      <c r="E40" s="24" t="s">
        <v>1151</v>
      </c>
    </row>
    <row r="41" spans="1:6" s="10" customFormat="1" ht="13.5">
      <c r="A41" s="42"/>
      <c r="B41" s="46"/>
      <c r="C41" s="33">
        <v>130</v>
      </c>
      <c r="D41" s="23" t="b">
        <f>F18=F19+F20</f>
        <v>1</v>
      </c>
      <c r="E41" s="24" t="s">
        <v>1152</v>
      </c>
    </row>
    <row r="42" spans="1:6" s="10" customFormat="1" ht="13.5">
      <c r="A42" s="42"/>
      <c r="B42" s="46"/>
      <c r="C42" s="33">
        <v>140</v>
      </c>
      <c r="D42" s="23" t="b">
        <f>F15=F16+F17+F18+F21</f>
        <v>1</v>
      </c>
      <c r="E42" s="24" t="s">
        <v>1153</v>
      </c>
    </row>
    <row r="43" spans="1:6" s="10" customFormat="1" ht="13.5">
      <c r="A43" s="42"/>
      <c r="B43" s="46"/>
      <c r="C43" s="33">
        <v>150</v>
      </c>
      <c r="D43" s="23" t="b">
        <f>F25=F5+F10+F15+F22+F23</f>
        <v>1</v>
      </c>
      <c r="E43" s="24" t="s">
        <v>1154</v>
      </c>
    </row>
    <row r="44" spans="1:6" s="10" customFormat="1" ht="13.5">
      <c r="A44" s="42"/>
      <c r="B44" s="46"/>
      <c r="C44" s="33">
        <v>160</v>
      </c>
      <c r="D44" s="23" t="b">
        <f t="shared" ref="D44:D62" si="0">IF(E5,IF(D5&gt;0,TRUE,FALSE),TRUE)</f>
        <v>1</v>
      </c>
      <c r="E44" s="24" t="s">
        <v>1155</v>
      </c>
      <c r="F44" s="24"/>
    </row>
    <row r="45" spans="1:6" s="10" customFormat="1" ht="13.5">
      <c r="A45" s="42"/>
      <c r="B45" s="46"/>
      <c r="C45" s="33">
        <v>170</v>
      </c>
      <c r="D45" s="23" t="b">
        <f t="shared" si="0"/>
        <v>1</v>
      </c>
      <c r="E45" s="24" t="s">
        <v>1156</v>
      </c>
    </row>
    <row r="46" spans="1:6" s="10" customFormat="1" ht="13.5">
      <c r="A46" s="42"/>
      <c r="B46" s="46"/>
      <c r="C46" s="33">
        <v>180</v>
      </c>
      <c r="D46" s="23" t="b">
        <f t="shared" si="0"/>
        <v>1</v>
      </c>
      <c r="E46" s="24" t="s">
        <v>1157</v>
      </c>
    </row>
    <row r="47" spans="1:6" s="10" customFormat="1" ht="13.5">
      <c r="A47" s="42"/>
      <c r="B47" s="46"/>
      <c r="C47" s="33">
        <v>190</v>
      </c>
      <c r="D47" s="23" t="b">
        <f t="shared" si="0"/>
        <v>1</v>
      </c>
      <c r="E47" s="24" t="s">
        <v>1158</v>
      </c>
    </row>
    <row r="48" spans="1:6" s="10" customFormat="1" ht="13.5">
      <c r="A48" s="42"/>
      <c r="B48" s="46"/>
      <c r="C48" s="33">
        <v>200</v>
      </c>
      <c r="D48" s="23" t="b">
        <f t="shared" si="0"/>
        <v>1</v>
      </c>
      <c r="E48" s="24" t="s">
        <v>1159</v>
      </c>
    </row>
    <row r="49" spans="1:6" s="10" customFormat="1" ht="13.5">
      <c r="A49" s="42"/>
      <c r="B49" s="46"/>
      <c r="C49" s="33">
        <v>210</v>
      </c>
      <c r="D49" s="23" t="b">
        <f t="shared" si="0"/>
        <v>1</v>
      </c>
      <c r="E49" s="24" t="s">
        <v>1160</v>
      </c>
    </row>
    <row r="50" spans="1:6" s="10" customFormat="1" ht="13.5">
      <c r="A50" s="42"/>
      <c r="B50" s="46"/>
      <c r="C50" s="33">
        <v>220</v>
      </c>
      <c r="D50" s="23" t="b">
        <f t="shared" si="0"/>
        <v>1</v>
      </c>
      <c r="E50" s="24" t="s">
        <v>1161</v>
      </c>
    </row>
    <row r="51" spans="1:6" s="10" customFormat="1" ht="13.5">
      <c r="A51" s="42"/>
      <c r="B51" s="46"/>
      <c r="C51" s="33">
        <v>230</v>
      </c>
      <c r="D51" s="23" t="b">
        <f t="shared" si="0"/>
        <v>1</v>
      </c>
      <c r="E51" s="24" t="s">
        <v>1162</v>
      </c>
    </row>
    <row r="52" spans="1:6" s="10" customFormat="1" ht="13.5">
      <c r="A52" s="42"/>
      <c r="B52" s="46"/>
      <c r="C52" s="33">
        <v>240</v>
      </c>
      <c r="D52" s="23" t="b">
        <f t="shared" si="0"/>
        <v>1</v>
      </c>
      <c r="E52" s="24" t="s">
        <v>1163</v>
      </c>
    </row>
    <row r="53" spans="1:6" s="10" customFormat="1" ht="13.5">
      <c r="A53" s="42"/>
      <c r="B53" s="46"/>
      <c r="C53" s="33">
        <v>250</v>
      </c>
      <c r="D53" s="23" t="b">
        <f t="shared" si="0"/>
        <v>1</v>
      </c>
      <c r="E53" s="24" t="s">
        <v>1164</v>
      </c>
    </row>
    <row r="54" spans="1:6" s="10" customFormat="1" ht="13.5">
      <c r="A54" s="42"/>
      <c r="B54" s="46"/>
      <c r="C54" s="33">
        <v>260</v>
      </c>
      <c r="D54" s="23" t="b">
        <f t="shared" si="0"/>
        <v>1</v>
      </c>
      <c r="E54" s="24" t="s">
        <v>1165</v>
      </c>
    </row>
    <row r="55" spans="1:6" s="10" customFormat="1" ht="13.5">
      <c r="A55" s="42"/>
      <c r="B55" s="46"/>
      <c r="C55" s="33">
        <v>270</v>
      </c>
      <c r="D55" s="23" t="b">
        <f t="shared" si="0"/>
        <v>1</v>
      </c>
      <c r="E55" s="24" t="s">
        <v>1166</v>
      </c>
    </row>
    <row r="56" spans="1:6" s="10" customFormat="1" ht="13.5">
      <c r="A56" s="42"/>
      <c r="B56" s="46"/>
      <c r="C56" s="33">
        <v>280</v>
      </c>
      <c r="D56" s="23" t="b">
        <f t="shared" si="0"/>
        <v>1</v>
      </c>
      <c r="E56" s="24" t="s">
        <v>1167</v>
      </c>
    </row>
    <row r="57" spans="1:6" s="10" customFormat="1" ht="13.5">
      <c r="A57" s="42"/>
      <c r="B57" s="46"/>
      <c r="C57" s="33">
        <v>290</v>
      </c>
      <c r="D57" s="23" t="b">
        <f t="shared" si="0"/>
        <v>1</v>
      </c>
      <c r="E57" s="24" t="s">
        <v>1168</v>
      </c>
    </row>
    <row r="58" spans="1:6" s="10" customFormat="1" ht="13.5">
      <c r="A58" s="42"/>
      <c r="B58" s="46"/>
      <c r="C58" s="33">
        <v>300</v>
      </c>
      <c r="D58" s="23" t="b">
        <f t="shared" si="0"/>
        <v>1</v>
      </c>
      <c r="E58" s="24" t="s">
        <v>1169</v>
      </c>
    </row>
    <row r="59" spans="1:6" s="10" customFormat="1" ht="13.5">
      <c r="A59" s="42"/>
      <c r="B59" s="46"/>
      <c r="C59" s="33">
        <v>310</v>
      </c>
      <c r="D59" s="23" t="b">
        <f t="shared" si="0"/>
        <v>1</v>
      </c>
      <c r="E59" s="24" t="s">
        <v>1170</v>
      </c>
    </row>
    <row r="60" spans="1:6" s="10" customFormat="1" ht="13.5">
      <c r="A60" s="42"/>
      <c r="B60" s="46"/>
      <c r="C60" s="33">
        <v>320</v>
      </c>
      <c r="D60" s="23" t="b">
        <f t="shared" si="0"/>
        <v>1</v>
      </c>
      <c r="E60" s="24" t="s">
        <v>1171</v>
      </c>
    </row>
    <row r="61" spans="1:6" s="10" customFormat="1" ht="13.5">
      <c r="A61" s="42"/>
      <c r="B61" s="46"/>
      <c r="C61" s="33">
        <v>330</v>
      </c>
      <c r="D61" s="23" t="b">
        <f t="shared" si="0"/>
        <v>1</v>
      </c>
      <c r="E61" s="24" t="s">
        <v>1172</v>
      </c>
    </row>
    <row r="62" spans="1:6" s="10" customFormat="1" ht="13.5">
      <c r="A62" s="42"/>
      <c r="B62" s="46"/>
      <c r="C62" s="33">
        <v>340</v>
      </c>
      <c r="D62" s="23" t="b">
        <f t="shared" si="0"/>
        <v>1</v>
      </c>
      <c r="E62" s="24" t="s">
        <v>1173</v>
      </c>
    </row>
    <row r="63" spans="1:6" s="10" customFormat="1" ht="13.5">
      <c r="A63" s="42"/>
      <c r="B63" s="46"/>
      <c r="C63" s="33">
        <v>350</v>
      </c>
      <c r="D63" s="23" t="b">
        <f>IF(E25,IF(D25&gt;0,TRUE,FALSE),TRUE)</f>
        <v>1</v>
      </c>
      <c r="E63" s="24" t="s">
        <v>1174</v>
      </c>
    </row>
    <row r="64" spans="1:6" s="10" customFormat="1" ht="13.5">
      <c r="A64" s="42"/>
      <c r="B64" s="46"/>
      <c r="C64" s="33">
        <v>360</v>
      </c>
      <c r="D64" s="23" t="b">
        <f t="shared" ref="D64:D82" si="1">IF(F5,IF(D5&gt;0,TRUE,FALSE),TRUE)</f>
        <v>1</v>
      </c>
      <c r="E64" s="24" t="s">
        <v>1175</v>
      </c>
      <c r="F64" s="24"/>
    </row>
    <row r="65" spans="1:5" s="10" customFormat="1" ht="13.5">
      <c r="A65" s="42"/>
      <c r="B65" s="46"/>
      <c r="C65" s="33">
        <v>370</v>
      </c>
      <c r="D65" s="23" t="b">
        <f t="shared" si="1"/>
        <v>1</v>
      </c>
      <c r="E65" s="24" t="s">
        <v>1176</v>
      </c>
    </row>
    <row r="66" spans="1:5" s="10" customFormat="1" ht="13.5">
      <c r="A66" s="42"/>
      <c r="B66" s="46"/>
      <c r="C66" s="33">
        <v>380</v>
      </c>
      <c r="D66" s="23" t="b">
        <f t="shared" si="1"/>
        <v>1</v>
      </c>
      <c r="E66" s="24" t="s">
        <v>1177</v>
      </c>
    </row>
    <row r="67" spans="1:5" s="10" customFormat="1" ht="13.5">
      <c r="A67" s="42"/>
      <c r="B67" s="46"/>
      <c r="C67" s="33">
        <v>390</v>
      </c>
      <c r="D67" s="23" t="b">
        <f t="shared" si="1"/>
        <v>1</v>
      </c>
      <c r="E67" s="24" t="s">
        <v>1178</v>
      </c>
    </row>
    <row r="68" spans="1:5" s="10" customFormat="1" ht="13.5">
      <c r="A68" s="42"/>
      <c r="B68" s="46"/>
      <c r="C68" s="33">
        <v>400</v>
      </c>
      <c r="D68" s="23" t="b">
        <f t="shared" si="1"/>
        <v>1</v>
      </c>
      <c r="E68" s="24" t="s">
        <v>1179</v>
      </c>
    </row>
    <row r="69" spans="1:5" s="10" customFormat="1" ht="13.5">
      <c r="A69" s="42"/>
      <c r="B69" s="46"/>
      <c r="C69" s="33">
        <v>410</v>
      </c>
      <c r="D69" s="23" t="b">
        <f t="shared" si="1"/>
        <v>1</v>
      </c>
      <c r="E69" s="24" t="s">
        <v>1180</v>
      </c>
    </row>
    <row r="70" spans="1:5" s="10" customFormat="1" ht="13.5">
      <c r="A70" s="42"/>
      <c r="B70" s="46"/>
      <c r="C70" s="33">
        <v>420</v>
      </c>
      <c r="D70" s="23" t="b">
        <f t="shared" si="1"/>
        <v>1</v>
      </c>
      <c r="E70" s="24" t="s">
        <v>1181</v>
      </c>
    </row>
    <row r="71" spans="1:5" s="10" customFormat="1" ht="13.5">
      <c r="A71" s="42"/>
      <c r="B71" s="46"/>
      <c r="C71" s="33">
        <v>430</v>
      </c>
      <c r="D71" s="23" t="b">
        <f t="shared" si="1"/>
        <v>1</v>
      </c>
      <c r="E71" s="24" t="s">
        <v>1182</v>
      </c>
    </row>
    <row r="72" spans="1:5" s="10" customFormat="1" ht="13.5">
      <c r="A72" s="42"/>
      <c r="B72" s="46"/>
      <c r="C72" s="33">
        <v>440</v>
      </c>
      <c r="D72" s="23" t="b">
        <f t="shared" si="1"/>
        <v>1</v>
      </c>
      <c r="E72" s="24" t="s">
        <v>1183</v>
      </c>
    </row>
    <row r="73" spans="1:5" s="10" customFormat="1" ht="13.5">
      <c r="A73" s="42"/>
      <c r="B73" s="46"/>
      <c r="C73" s="33">
        <v>450</v>
      </c>
      <c r="D73" s="23" t="b">
        <f t="shared" si="1"/>
        <v>1</v>
      </c>
      <c r="E73" s="24" t="s">
        <v>1184</v>
      </c>
    </row>
    <row r="74" spans="1:5" s="10" customFormat="1" ht="13.5">
      <c r="A74" s="42"/>
      <c r="B74" s="46"/>
      <c r="C74" s="33">
        <v>460</v>
      </c>
      <c r="D74" s="23" t="b">
        <f t="shared" si="1"/>
        <v>1</v>
      </c>
      <c r="E74" s="24" t="s">
        <v>1185</v>
      </c>
    </row>
    <row r="75" spans="1:5" s="10" customFormat="1" ht="13.5">
      <c r="A75" s="42"/>
      <c r="B75" s="46"/>
      <c r="C75" s="33">
        <v>470</v>
      </c>
      <c r="D75" s="23" t="b">
        <f t="shared" si="1"/>
        <v>1</v>
      </c>
      <c r="E75" s="24" t="s">
        <v>1186</v>
      </c>
    </row>
    <row r="76" spans="1:5" s="10" customFormat="1" ht="13.5">
      <c r="A76" s="42"/>
      <c r="B76" s="46"/>
      <c r="C76" s="33">
        <v>480</v>
      </c>
      <c r="D76" s="23" t="b">
        <f t="shared" si="1"/>
        <v>1</v>
      </c>
      <c r="E76" s="24" t="s">
        <v>1187</v>
      </c>
    </row>
    <row r="77" spans="1:5" s="10" customFormat="1" ht="13.5">
      <c r="A77" s="42"/>
      <c r="B77" s="46"/>
      <c r="C77" s="33">
        <v>490</v>
      </c>
      <c r="D77" s="23" t="b">
        <f t="shared" si="1"/>
        <v>1</v>
      </c>
      <c r="E77" s="24" t="s">
        <v>1188</v>
      </c>
    </row>
    <row r="78" spans="1:5" s="10" customFormat="1" ht="13.5">
      <c r="A78" s="42"/>
      <c r="B78" s="46"/>
      <c r="C78" s="33">
        <v>500</v>
      </c>
      <c r="D78" s="23" t="b">
        <f t="shared" si="1"/>
        <v>1</v>
      </c>
      <c r="E78" s="24" t="s">
        <v>1189</v>
      </c>
    </row>
    <row r="79" spans="1:5" s="10" customFormat="1" ht="13.5">
      <c r="A79" s="42"/>
      <c r="B79" s="46"/>
      <c r="C79" s="33">
        <v>510</v>
      </c>
      <c r="D79" s="23" t="b">
        <f t="shared" si="1"/>
        <v>1</v>
      </c>
      <c r="E79" s="24" t="s">
        <v>1190</v>
      </c>
    </row>
    <row r="80" spans="1:5" s="10" customFormat="1" ht="13.5">
      <c r="A80" s="42"/>
      <c r="B80" s="46"/>
      <c r="C80" s="33">
        <v>520</v>
      </c>
      <c r="D80" s="23" t="b">
        <f t="shared" si="1"/>
        <v>1</v>
      </c>
      <c r="E80" s="24" t="s">
        <v>1191</v>
      </c>
    </row>
    <row r="81" spans="1:8" s="10" customFormat="1" ht="13.5">
      <c r="A81" s="42"/>
      <c r="B81" s="46"/>
      <c r="C81" s="33">
        <v>530</v>
      </c>
      <c r="D81" s="23" t="b">
        <f t="shared" si="1"/>
        <v>1</v>
      </c>
      <c r="E81" s="24" t="s">
        <v>1192</v>
      </c>
    </row>
    <row r="82" spans="1:8" s="10" customFormat="1" ht="13.5">
      <c r="A82" s="42"/>
      <c r="B82" s="46"/>
      <c r="C82" s="33">
        <v>540</v>
      </c>
      <c r="D82" s="23" t="b">
        <f t="shared" si="1"/>
        <v>1</v>
      </c>
      <c r="E82" s="24" t="s">
        <v>1193</v>
      </c>
    </row>
    <row r="83" spans="1:8" s="10" customFormat="1" ht="13.5">
      <c r="A83" s="42"/>
      <c r="B83" s="46"/>
      <c r="C83" s="33">
        <v>550</v>
      </c>
      <c r="D83" s="23" t="b">
        <f>IF(F25,IF(D25&gt;0,TRUE,FALSE),TRUE)</f>
        <v>1</v>
      </c>
      <c r="E83" s="24" t="s">
        <v>1194</v>
      </c>
    </row>
    <row r="84" spans="1:8" s="693" customFormat="1" ht="13.5">
      <c r="A84" s="64"/>
      <c r="B84" s="694"/>
      <c r="C84" s="33">
        <v>760</v>
      </c>
      <c r="D84" s="23" t="b">
        <f>D25='1.2'!E5</f>
        <v>1</v>
      </c>
      <c r="E84" s="24" t="s">
        <v>1453</v>
      </c>
      <c r="G84"/>
      <c r="H84" s="695"/>
    </row>
    <row r="85" spans="1:8" s="10" customFormat="1" ht="13.5">
      <c r="A85" s="728" t="s">
        <v>1489</v>
      </c>
      <c r="B85" s="46"/>
      <c r="C85" s="729">
        <v>770</v>
      </c>
      <c r="D85" s="730" t="b">
        <f>D24=0</f>
        <v>1</v>
      </c>
      <c r="E85" s="728" t="s">
        <v>1484</v>
      </c>
      <c r="G85"/>
      <c r="H85" s="48"/>
    </row>
    <row r="86" spans="1:8" s="10" customFormat="1" ht="13.5">
      <c r="A86" s="42"/>
      <c r="B86" s="46"/>
      <c r="C86" s="33"/>
      <c r="D86" s="23"/>
      <c r="E86" s="24"/>
      <c r="G86"/>
      <c r="H86" s="48"/>
    </row>
    <row r="87" spans="1:8" s="10" customFormat="1" ht="13.5">
      <c r="A87" s="42"/>
      <c r="B87" s="46"/>
      <c r="C87" s="33"/>
      <c r="D87" s="23"/>
      <c r="E87" s="24"/>
      <c r="G87"/>
      <c r="H87" s="48"/>
    </row>
    <row r="88" spans="1:8" s="10" customFormat="1" ht="13.5">
      <c r="A88" s="42"/>
      <c r="B88" s="46"/>
      <c r="C88" s="33"/>
      <c r="D88" s="23"/>
      <c r="E88" s="24"/>
      <c r="G88"/>
      <c r="H88" s="48"/>
    </row>
    <row r="89" spans="1:8" s="10" customFormat="1" ht="13.5">
      <c r="A89" s="42"/>
      <c r="B89" s="46"/>
      <c r="C89" s="33"/>
      <c r="D89" s="23"/>
      <c r="E89" s="24"/>
      <c r="G89"/>
      <c r="H89" s="48"/>
    </row>
    <row r="90" spans="1:8" s="10" customFormat="1" ht="13.5">
      <c r="A90" s="42"/>
      <c r="B90" s="46"/>
      <c r="C90" s="33"/>
      <c r="D90" s="23"/>
      <c r="E90" s="24"/>
      <c r="G90"/>
      <c r="H90" s="48"/>
    </row>
    <row r="91" spans="1:8" s="10" customFormat="1" ht="13.5">
      <c r="A91" s="42"/>
      <c r="B91" s="46"/>
      <c r="C91" s="33"/>
      <c r="D91" s="23"/>
      <c r="E91" s="24"/>
      <c r="G91"/>
      <c r="H91" s="48"/>
    </row>
    <row r="92" spans="1:8" s="10" customFormat="1" ht="13.5">
      <c r="A92" s="42"/>
      <c r="B92" s="46"/>
      <c r="C92" s="33"/>
      <c r="D92" s="23"/>
      <c r="E92" s="24"/>
      <c r="G92"/>
      <c r="H92" s="48"/>
    </row>
    <row r="93" spans="1:8" s="10" customFormat="1" ht="13.5">
      <c r="A93" s="42"/>
      <c r="B93" s="46"/>
      <c r="C93" s="33"/>
      <c r="D93" s="23"/>
      <c r="E93" s="24"/>
      <c r="G93"/>
      <c r="H93" s="48"/>
    </row>
    <row r="94" spans="1:8" s="10" customFormat="1" ht="13.5">
      <c r="A94" s="42"/>
      <c r="B94" s="46"/>
      <c r="C94" s="33"/>
      <c r="D94" s="23"/>
      <c r="E94" s="24"/>
      <c r="G94"/>
      <c r="H94" s="48"/>
    </row>
    <row r="95" spans="1:8" s="10" customFormat="1" ht="13.5">
      <c r="A95" s="42"/>
      <c r="B95" s="46"/>
      <c r="C95" s="33"/>
      <c r="D95" s="23"/>
      <c r="E95" s="24"/>
      <c r="G95"/>
      <c r="H95" s="48"/>
    </row>
    <row r="96" spans="1:8" s="10" customFormat="1" ht="13.5">
      <c r="A96" s="42"/>
      <c r="B96" s="46"/>
      <c r="C96" s="33"/>
      <c r="D96" s="23"/>
      <c r="E96" s="24"/>
      <c r="G96"/>
      <c r="H96" s="48"/>
    </row>
    <row r="97" spans="1:8" s="10" customFormat="1" ht="13.5">
      <c r="A97" s="42"/>
      <c r="B97" s="46"/>
      <c r="C97" s="33"/>
      <c r="D97" s="23"/>
      <c r="E97" s="24"/>
      <c r="G97"/>
      <c r="H97" s="48"/>
    </row>
    <row r="98" spans="1:8" s="10" customFormat="1" ht="13.5">
      <c r="A98" s="42"/>
      <c r="B98" s="46"/>
      <c r="C98" s="33"/>
      <c r="D98" s="23"/>
      <c r="E98" s="24"/>
      <c r="G98"/>
      <c r="H98" s="48"/>
    </row>
    <row r="99" spans="1:8" s="10" customFormat="1" ht="13.5">
      <c r="A99" s="42"/>
      <c r="B99" s="46"/>
      <c r="C99" s="33"/>
      <c r="D99" s="23"/>
      <c r="E99" s="24"/>
      <c r="G99"/>
      <c r="H99" s="48"/>
    </row>
    <row r="100" spans="1:8" s="10" customFormat="1" ht="13.5">
      <c r="A100" s="42"/>
      <c r="B100" s="46"/>
      <c r="C100" s="33"/>
      <c r="D100" s="23"/>
      <c r="E100" s="24"/>
      <c r="G100"/>
      <c r="H100" s="48"/>
    </row>
    <row r="101" spans="1:8" s="10" customFormat="1" ht="13.5">
      <c r="A101" s="42"/>
      <c r="B101" s="46"/>
      <c r="C101" s="33"/>
      <c r="D101" s="23"/>
      <c r="E101" s="24"/>
      <c r="G101"/>
      <c r="H101" s="48"/>
    </row>
    <row r="102" spans="1:8" s="10" customFormat="1" ht="13.5">
      <c r="A102" s="42"/>
      <c r="B102" s="46"/>
      <c r="C102" s="33"/>
      <c r="D102" s="23"/>
      <c r="E102" s="24"/>
      <c r="G102"/>
      <c r="H102" s="48"/>
    </row>
    <row r="103" spans="1:8" s="10" customFormat="1" ht="13.5">
      <c r="A103" s="42"/>
      <c r="B103" s="46"/>
      <c r="C103" s="33"/>
      <c r="D103" s="23"/>
      <c r="E103" s="24"/>
      <c r="G103"/>
      <c r="H103" s="48"/>
    </row>
    <row r="104" spans="1:8" s="10" customFormat="1" ht="13.5">
      <c r="A104" s="42"/>
      <c r="B104" s="46"/>
      <c r="C104" s="33"/>
      <c r="D104" s="23"/>
      <c r="E104" s="24"/>
      <c r="G104"/>
      <c r="H104" s="48"/>
    </row>
  </sheetData>
  <customSheetViews>
    <customSheetView guid="{5D819D0C-25F7-408A-B978-F4F86F7655CA}" showPageBreaks="1" showRuler="0">
      <selection activeCell="A23" sqref="A23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howGridLines="0" showRuler="0"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howGridLines="0" showRuler="0">
      <pageMargins left="0.75" right="0.75" top="1" bottom="1" header="0.5" footer="0.5"/>
      <pageSetup paperSize="8" scale="85" orientation="portrait" r:id="rId3"/>
      <headerFooter alignWithMargins="0"/>
    </customSheetView>
  </customSheetViews>
  <phoneticPr fontId="0" type="noConversion"/>
  <pageMargins left="0.75" right="0.75" top="0.64" bottom="0.55000000000000004" header="0.26" footer="0.27"/>
  <pageSetup paperSize="8" scale="89" orientation="landscape" r:id="rId4"/>
  <headerFooter alignWithMargins="0"/>
  <rowBreaks count="1" manualBreakCount="1">
    <brk id="2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J83"/>
  <sheetViews>
    <sheetView showGridLines="0" zoomScaleNormal="100" zoomScaleSheetLayoutView="100" workbookViewId="0"/>
  </sheetViews>
  <sheetFormatPr defaultColWidth="9.140625" defaultRowHeight="12.75"/>
  <cols>
    <col min="1" max="1" width="51.7109375" customWidth="1"/>
    <col min="2" max="2" width="19.42578125" style="13" customWidth="1"/>
    <col min="3" max="3" width="8.7109375" style="13" customWidth="1"/>
    <col min="4" max="4" width="9.42578125" customWidth="1"/>
    <col min="5" max="5" width="10" customWidth="1"/>
    <col min="6" max="6" width="9.7109375" customWidth="1"/>
    <col min="7" max="7" width="9.5703125" customWidth="1"/>
    <col min="8" max="8" width="10.7109375" customWidth="1"/>
    <col min="9" max="10" width="9.140625" customWidth="1"/>
    <col min="11" max="11" width="36.85546875" customWidth="1"/>
    <col min="12" max="13" width="9.140625" customWidth="1"/>
    <col min="14" max="14" width="10.85546875" customWidth="1"/>
    <col min="15" max="15" width="10" customWidth="1"/>
    <col min="16" max="16" width="8.85546875" bestFit="1" customWidth="1"/>
    <col min="17" max="17" width="5.7109375" bestFit="1" customWidth="1"/>
    <col min="18" max="18" width="8.85546875" bestFit="1" customWidth="1"/>
  </cols>
  <sheetData>
    <row r="1" spans="1:9" s="5" customFormat="1" ht="16.5" thickBot="1">
      <c r="A1" s="372" t="s">
        <v>1195</v>
      </c>
      <c r="B1" s="208"/>
      <c r="C1" s="208"/>
      <c r="D1" s="208"/>
      <c r="E1" s="208"/>
      <c r="F1" s="208"/>
      <c r="G1" s="208"/>
      <c r="H1" s="208"/>
    </row>
    <row r="2" spans="1:9" ht="120.75" customHeight="1" thickBot="1">
      <c r="A2" s="258" t="s">
        <v>702</v>
      </c>
      <c r="B2" s="209"/>
      <c r="C2" s="382"/>
      <c r="D2" s="200" t="s">
        <v>774</v>
      </c>
      <c r="E2" s="200" t="s">
        <v>555</v>
      </c>
      <c r="F2" s="200" t="s">
        <v>29</v>
      </c>
      <c r="G2" s="200" t="s">
        <v>557</v>
      </c>
      <c r="H2" s="200" t="s">
        <v>685</v>
      </c>
    </row>
    <row r="3" spans="1:9" ht="30.75" thickBot="1">
      <c r="A3" s="69"/>
      <c r="B3" s="398" t="s">
        <v>660</v>
      </c>
      <c r="C3" s="52"/>
      <c r="D3" s="400"/>
      <c r="E3" s="400"/>
      <c r="F3" s="400"/>
      <c r="G3" s="400"/>
      <c r="H3" s="398" t="s">
        <v>282</v>
      </c>
    </row>
    <row r="4" spans="1:9" ht="15" customHeight="1" thickBot="1">
      <c r="A4" s="210"/>
      <c r="B4" s="53"/>
      <c r="C4" s="261" t="s">
        <v>405</v>
      </c>
      <c r="D4" s="212" t="s">
        <v>339</v>
      </c>
      <c r="E4" s="212" t="s">
        <v>340</v>
      </c>
      <c r="F4" s="212" t="s">
        <v>341</v>
      </c>
      <c r="G4" s="212" t="s">
        <v>342</v>
      </c>
      <c r="H4" s="380" t="s">
        <v>200</v>
      </c>
    </row>
    <row r="5" spans="1:9" ht="15.75" thickBot="1">
      <c r="A5" s="401" t="s">
        <v>483</v>
      </c>
      <c r="B5" s="55" t="s">
        <v>258</v>
      </c>
      <c r="C5" s="262">
        <v>7100</v>
      </c>
      <c r="D5" s="581"/>
      <c r="E5" s="581"/>
      <c r="F5" s="581"/>
      <c r="G5" s="581"/>
      <c r="H5" s="578">
        <f>SUM(H6:H9)</f>
        <v>220</v>
      </c>
      <c r="I5" s="588">
        <f>H5-'13.b'!D5-'13.b'!E5-'13.b'!F5</f>
        <v>0</v>
      </c>
    </row>
    <row r="6" spans="1:9" ht="15.75" thickBot="1">
      <c r="A6" s="184" t="s">
        <v>661</v>
      </c>
      <c r="B6" s="55" t="s">
        <v>662</v>
      </c>
      <c r="C6" s="278">
        <v>7110</v>
      </c>
      <c r="D6" s="582"/>
      <c r="E6" s="582"/>
      <c r="F6" s="582"/>
      <c r="G6" s="582"/>
      <c r="H6" s="579">
        <v>55</v>
      </c>
      <c r="I6" s="588">
        <f>H6-'13.b'!D6-'13.b'!E6-'13.b'!F6</f>
        <v>0</v>
      </c>
    </row>
    <row r="7" spans="1:9" ht="15.75" thickBot="1">
      <c r="A7" s="184" t="s">
        <v>663</v>
      </c>
      <c r="B7" s="55" t="s">
        <v>662</v>
      </c>
      <c r="C7" s="278">
        <v>7120</v>
      </c>
      <c r="D7" s="582"/>
      <c r="E7" s="582"/>
      <c r="F7" s="582"/>
      <c r="G7" s="582"/>
      <c r="H7" s="579">
        <v>55</v>
      </c>
      <c r="I7" s="588">
        <f>H7-'13.b'!D7-'13.b'!E7-'13.b'!F7</f>
        <v>0</v>
      </c>
    </row>
    <row r="8" spans="1:9" ht="15.75" thickBot="1">
      <c r="A8" s="184" t="s">
        <v>664</v>
      </c>
      <c r="B8" s="55" t="s">
        <v>662</v>
      </c>
      <c r="C8" s="278">
        <v>7130</v>
      </c>
      <c r="D8" s="582"/>
      <c r="E8" s="582"/>
      <c r="F8" s="582"/>
      <c r="G8" s="582"/>
      <c r="H8" s="579">
        <v>55</v>
      </c>
      <c r="I8" s="588">
        <f>H8-'13.b'!D8-'13.b'!E8-'13.b'!F8</f>
        <v>0</v>
      </c>
    </row>
    <row r="9" spans="1:9" ht="15.75" thickBot="1">
      <c r="A9" s="184" t="s">
        <v>665</v>
      </c>
      <c r="B9" s="55" t="s">
        <v>662</v>
      </c>
      <c r="C9" s="278">
        <v>7140</v>
      </c>
      <c r="D9" s="582"/>
      <c r="E9" s="582"/>
      <c r="F9" s="582"/>
      <c r="G9" s="582"/>
      <c r="H9" s="579">
        <v>55</v>
      </c>
      <c r="I9" s="588">
        <f>H9-'13.b'!D9-'13.b'!E9-'13.b'!F9</f>
        <v>0</v>
      </c>
    </row>
    <row r="10" spans="1:9" ht="15.75" thickBot="1">
      <c r="A10" s="327" t="s">
        <v>689</v>
      </c>
      <c r="B10" s="328" t="s">
        <v>258</v>
      </c>
      <c r="C10" s="278">
        <v>7150</v>
      </c>
      <c r="D10" s="578">
        <f>SUM(D11:D14)</f>
        <v>85</v>
      </c>
      <c r="E10" s="578">
        <f>SUM(E11:E14)</f>
        <v>60</v>
      </c>
      <c r="F10" s="578">
        <f>SUM(F11:F14)</f>
        <v>46</v>
      </c>
      <c r="G10" s="578">
        <f>SUM(G11:G14)</f>
        <v>29</v>
      </c>
      <c r="H10" s="578">
        <f>SUM(H11:H14)</f>
        <v>220</v>
      </c>
      <c r="I10" s="588">
        <f>H10-'13.b'!D10-'13.b'!E10-'13.b'!F10</f>
        <v>0</v>
      </c>
    </row>
    <row r="11" spans="1:9" ht="15.75" thickBot="1">
      <c r="A11" s="184" t="s">
        <v>661</v>
      </c>
      <c r="B11" s="55" t="s">
        <v>662</v>
      </c>
      <c r="C11" s="278">
        <v>7160</v>
      </c>
      <c r="D11" s="579">
        <v>20</v>
      </c>
      <c r="E11" s="579">
        <v>15</v>
      </c>
      <c r="F11" s="579">
        <v>12</v>
      </c>
      <c r="G11" s="579">
        <v>8</v>
      </c>
      <c r="H11" s="578">
        <f>SUM(D11:G11)</f>
        <v>55</v>
      </c>
      <c r="I11" s="588">
        <f>H11-'13.b'!D11-'13.b'!E11-'13.b'!F11</f>
        <v>0</v>
      </c>
    </row>
    <row r="12" spans="1:9" ht="15.75" thickBot="1">
      <c r="A12" s="184" t="s">
        <v>663</v>
      </c>
      <c r="B12" s="55" t="s">
        <v>662</v>
      </c>
      <c r="C12" s="278">
        <v>7170</v>
      </c>
      <c r="D12" s="579">
        <v>20</v>
      </c>
      <c r="E12" s="579">
        <v>15</v>
      </c>
      <c r="F12" s="579">
        <v>12</v>
      </c>
      <c r="G12" s="579">
        <v>8</v>
      </c>
      <c r="H12" s="578">
        <f>SUM(D12:G12)</f>
        <v>55</v>
      </c>
      <c r="I12" s="588">
        <f>H12-'13.b'!D12-'13.b'!E12-'13.b'!F12</f>
        <v>0</v>
      </c>
    </row>
    <row r="13" spans="1:9" ht="15.75" thickBot="1">
      <c r="A13" s="184" t="s">
        <v>664</v>
      </c>
      <c r="B13" s="55" t="s">
        <v>662</v>
      </c>
      <c r="C13" s="278">
        <v>7180</v>
      </c>
      <c r="D13" s="579">
        <v>20</v>
      </c>
      <c r="E13" s="579">
        <v>15</v>
      </c>
      <c r="F13" s="579">
        <v>12</v>
      </c>
      <c r="G13" s="579">
        <v>8</v>
      </c>
      <c r="H13" s="578">
        <f>SUM(D13:G13)</f>
        <v>55</v>
      </c>
      <c r="I13" s="588">
        <f>H13-'13.b'!D13-'13.b'!E13-'13.b'!F13</f>
        <v>0</v>
      </c>
    </row>
    <row r="14" spans="1:9" ht="15.75" thickBot="1">
      <c r="A14" s="184" t="s">
        <v>665</v>
      </c>
      <c r="B14" s="55" t="s">
        <v>662</v>
      </c>
      <c r="C14" s="278">
        <v>7190</v>
      </c>
      <c r="D14" s="578">
        <f>SUM(D15:D19)</f>
        <v>25</v>
      </c>
      <c r="E14" s="578">
        <f>SUM(E15:E19)</f>
        <v>15</v>
      </c>
      <c r="F14" s="578">
        <f>SUM(F15:F19)</f>
        <v>10</v>
      </c>
      <c r="G14" s="578">
        <f>SUM(G15:G19)</f>
        <v>5</v>
      </c>
      <c r="H14" s="578">
        <f>SUM(H15:H19)</f>
        <v>55</v>
      </c>
      <c r="I14" s="588">
        <f>H14-'13.b'!D14-'13.b'!E14-'13.b'!F14</f>
        <v>0</v>
      </c>
    </row>
    <row r="15" spans="1:9" ht="15.75" thickBot="1">
      <c r="A15" s="402" t="s">
        <v>809</v>
      </c>
      <c r="B15" s="328" t="s">
        <v>810</v>
      </c>
      <c r="C15" s="278">
        <v>7200</v>
      </c>
      <c r="D15" s="579">
        <v>5</v>
      </c>
      <c r="E15" s="579">
        <v>3</v>
      </c>
      <c r="F15" s="579">
        <v>2</v>
      </c>
      <c r="G15" s="579">
        <v>1</v>
      </c>
      <c r="H15" s="578">
        <f>SUM(D15:G15)</f>
        <v>11</v>
      </c>
      <c r="I15" s="588">
        <f>H15-'13.b'!D15-'13.b'!E15-'13.b'!F15</f>
        <v>0</v>
      </c>
    </row>
    <row r="16" spans="1:9" ht="15.75" thickBot="1">
      <c r="A16" s="402" t="s">
        <v>811</v>
      </c>
      <c r="B16" s="328" t="s">
        <v>812</v>
      </c>
      <c r="C16" s="278">
        <v>7210</v>
      </c>
      <c r="D16" s="579">
        <v>5</v>
      </c>
      <c r="E16" s="579">
        <v>3</v>
      </c>
      <c r="F16" s="579">
        <v>2</v>
      </c>
      <c r="G16" s="579">
        <v>1</v>
      </c>
      <c r="H16" s="578">
        <f>SUM(D16:G16)</f>
        <v>11</v>
      </c>
      <c r="I16" s="588">
        <f>H16-'13.b'!D16-'13.b'!E16-'13.b'!F16</f>
        <v>0</v>
      </c>
    </row>
    <row r="17" spans="1:9" ht="15.75" thickBot="1">
      <c r="A17" s="402" t="s">
        <v>618</v>
      </c>
      <c r="B17" s="328" t="s">
        <v>619</v>
      </c>
      <c r="C17" s="278">
        <v>7220</v>
      </c>
      <c r="D17" s="579">
        <v>5</v>
      </c>
      <c r="E17" s="579">
        <v>3</v>
      </c>
      <c r="F17" s="579">
        <v>2</v>
      </c>
      <c r="G17" s="579">
        <v>1</v>
      </c>
      <c r="H17" s="578">
        <f>SUM(D17:G17)</f>
        <v>11</v>
      </c>
      <c r="I17" s="588">
        <f>H17-'13.b'!D17-'13.b'!E17-'13.b'!F17</f>
        <v>0</v>
      </c>
    </row>
    <row r="18" spans="1:9" ht="15.75" thickBot="1">
      <c r="A18" s="402" t="s">
        <v>665</v>
      </c>
      <c r="B18" s="328" t="s">
        <v>258</v>
      </c>
      <c r="C18" s="278">
        <v>7230</v>
      </c>
      <c r="D18" s="579">
        <v>5</v>
      </c>
      <c r="E18" s="579">
        <v>3</v>
      </c>
      <c r="F18" s="579">
        <v>2</v>
      </c>
      <c r="G18" s="579">
        <v>1</v>
      </c>
      <c r="H18" s="578">
        <f>SUM(D18:G18)</f>
        <v>11</v>
      </c>
      <c r="I18" s="588">
        <f>H18-'13.b'!D18-'13.b'!E18-'13.b'!F18</f>
        <v>0</v>
      </c>
    </row>
    <row r="19" spans="1:9" ht="15.75" thickBot="1">
      <c r="A19" s="402" t="s">
        <v>524</v>
      </c>
      <c r="B19" s="328" t="s">
        <v>525</v>
      </c>
      <c r="C19" s="278">
        <v>7240</v>
      </c>
      <c r="D19" s="579">
        <v>5</v>
      </c>
      <c r="E19" s="579">
        <v>3</v>
      </c>
      <c r="F19" s="579">
        <v>2</v>
      </c>
      <c r="G19" s="579">
        <v>1</v>
      </c>
      <c r="H19" s="578">
        <f>SUM(D19:G19)</f>
        <v>11</v>
      </c>
      <c r="I19" s="588">
        <f>H19-'13.b'!D19-'13.b'!E19-'13.b'!F19</f>
        <v>0</v>
      </c>
    </row>
    <row r="20" spans="1:9" ht="15.75" thickBot="1">
      <c r="A20" s="327" t="s">
        <v>690</v>
      </c>
      <c r="B20" s="328" t="s">
        <v>258</v>
      </c>
      <c r="C20" s="278">
        <v>7250</v>
      </c>
      <c r="D20" s="581"/>
      <c r="E20" s="581"/>
      <c r="F20" s="581"/>
      <c r="G20" s="581"/>
      <c r="H20" s="578">
        <f>SUM(H21:H23,H26)</f>
        <v>420</v>
      </c>
      <c r="I20" s="588">
        <f>H20-'13.b'!D20-'13.b'!E20-'13.b'!F20</f>
        <v>0</v>
      </c>
    </row>
    <row r="21" spans="1:9" ht="15.75" thickBot="1">
      <c r="A21" s="184" t="s">
        <v>692</v>
      </c>
      <c r="B21" s="55" t="s">
        <v>258</v>
      </c>
      <c r="C21" s="278">
        <v>7260</v>
      </c>
      <c r="D21" s="583"/>
      <c r="E21" s="583"/>
      <c r="F21" s="583"/>
      <c r="G21" s="583"/>
      <c r="H21" s="579">
        <v>55</v>
      </c>
      <c r="I21" s="588">
        <f>H21-'13.b'!D21-'13.b'!E21-'13.b'!F21</f>
        <v>0</v>
      </c>
    </row>
    <row r="22" spans="1:9" ht="17.25" customHeight="1" thickBot="1">
      <c r="A22" s="403" t="s">
        <v>693</v>
      </c>
      <c r="B22" s="388" t="s">
        <v>694</v>
      </c>
      <c r="C22" s="278">
        <v>7270</v>
      </c>
      <c r="D22" s="583"/>
      <c r="E22" s="583"/>
      <c r="F22" s="583"/>
      <c r="G22" s="583"/>
      <c r="H22" s="579">
        <v>55</v>
      </c>
      <c r="I22" s="588">
        <f>H22-'13.b'!D22-'13.b'!E22-'13.b'!F22</f>
        <v>0</v>
      </c>
    </row>
    <row r="23" spans="1:9" ht="15.75" thickBot="1">
      <c r="A23" s="404" t="s">
        <v>695</v>
      </c>
      <c r="B23" s="180" t="s">
        <v>258</v>
      </c>
      <c r="C23" s="278">
        <v>7280</v>
      </c>
      <c r="D23" s="584"/>
      <c r="E23" s="584"/>
      <c r="F23" s="584"/>
      <c r="G23" s="584"/>
      <c r="H23" s="578">
        <f>SUM(H24:H25)</f>
        <v>255</v>
      </c>
      <c r="I23" s="588">
        <f>H23-'13.b'!D23-'13.b'!E23-'13.b'!F23</f>
        <v>0</v>
      </c>
    </row>
    <row r="24" spans="1:9" ht="15.75" thickBot="1">
      <c r="A24" s="405" t="s">
        <v>696</v>
      </c>
      <c r="B24" s="180" t="s">
        <v>795</v>
      </c>
      <c r="C24" s="278">
        <v>7290</v>
      </c>
      <c r="D24" s="584"/>
      <c r="E24" s="584"/>
      <c r="F24" s="584"/>
      <c r="G24" s="584"/>
      <c r="H24" s="579">
        <v>55</v>
      </c>
      <c r="I24" s="588">
        <f>H24-'13.b'!D24-'13.b'!E24-'13.b'!F24</f>
        <v>0</v>
      </c>
    </row>
    <row r="25" spans="1:9" ht="15.75" thickBot="1">
      <c r="A25" s="406" t="s">
        <v>698</v>
      </c>
      <c r="B25" s="388" t="s">
        <v>699</v>
      </c>
      <c r="C25" s="278">
        <v>7300</v>
      </c>
      <c r="D25" s="585"/>
      <c r="E25" s="585"/>
      <c r="F25" s="585"/>
      <c r="G25" s="585"/>
      <c r="H25" s="579">
        <v>200</v>
      </c>
      <c r="I25" s="588">
        <f>H25-'13.b'!D25-'13.b'!E25-'13.b'!F25</f>
        <v>0</v>
      </c>
    </row>
    <row r="26" spans="1:9" ht="15.75" thickBot="1">
      <c r="A26" s="407" t="s">
        <v>498</v>
      </c>
      <c r="B26" s="55" t="s">
        <v>258</v>
      </c>
      <c r="C26" s="278">
        <v>7310</v>
      </c>
      <c r="D26" s="586"/>
      <c r="E26" s="586"/>
      <c r="F26" s="586"/>
      <c r="G26" s="586"/>
      <c r="H26" s="579">
        <v>55</v>
      </c>
      <c r="I26" s="588">
        <f>H26-'13.b'!D26-'13.b'!E26-'13.b'!F26</f>
        <v>0</v>
      </c>
    </row>
    <row r="27" spans="1:9" ht="17.25" customHeight="1" thickBot="1">
      <c r="A27" s="388" t="s">
        <v>727</v>
      </c>
      <c r="B27" s="55"/>
      <c r="C27" s="278">
        <v>7320</v>
      </c>
      <c r="D27" s="581"/>
      <c r="E27" s="581"/>
      <c r="F27" s="581"/>
      <c r="G27" s="581"/>
      <c r="H27" s="579">
        <v>55</v>
      </c>
      <c r="I27" s="588">
        <f>H27-'13.b'!D27-'13.b'!E27-'13.b'!F27</f>
        <v>0</v>
      </c>
    </row>
    <row r="28" spans="1:9" ht="24.75" customHeight="1" thickBot="1">
      <c r="A28" s="388" t="s">
        <v>526</v>
      </c>
      <c r="B28" s="55"/>
      <c r="C28" s="335">
        <v>7330</v>
      </c>
      <c r="D28" s="581"/>
      <c r="E28" s="581"/>
      <c r="F28" s="581"/>
      <c r="G28" s="581"/>
      <c r="H28" s="763">
        <v>85</v>
      </c>
      <c r="I28" s="588">
        <f>H28-'13.b'!D28-'13.b'!E28-'13.b'!F28</f>
        <v>0</v>
      </c>
    </row>
    <row r="29" spans="1:9" ht="15.75" thickBot="1">
      <c r="A29" s="399" t="s">
        <v>294</v>
      </c>
      <c r="B29" s="89"/>
      <c r="C29" s="211">
        <v>7800</v>
      </c>
      <c r="D29" s="580"/>
      <c r="E29" s="580"/>
      <c r="F29" s="580"/>
      <c r="G29" s="580"/>
      <c r="H29" s="763">
        <v>0</v>
      </c>
      <c r="I29" s="588"/>
    </row>
    <row r="30" spans="1:9" ht="15.75" thickBot="1">
      <c r="A30" s="213" t="s">
        <v>380</v>
      </c>
      <c r="B30" s="408"/>
      <c r="C30" s="261">
        <v>7999</v>
      </c>
      <c r="D30" s="587"/>
      <c r="E30" s="587"/>
      <c r="F30" s="587"/>
      <c r="G30" s="587"/>
      <c r="H30" s="578">
        <f>SUM(H5,H10,H20,H27:H29)</f>
        <v>1000</v>
      </c>
      <c r="I30" s="588">
        <f>H30-'13.b'!D30-'13.b'!E30-'13.b'!F30-H30</f>
        <v>0</v>
      </c>
    </row>
    <row r="31" spans="1:9">
      <c r="A31" s="13"/>
      <c r="C31"/>
      <c r="H31" s="521">
        <f>H30-'1.2'!E6</f>
        <v>0</v>
      </c>
    </row>
    <row r="33" spans="1:10" s="10" customFormat="1" ht="11.25" customHeight="1">
      <c r="A33" s="42"/>
      <c r="B33" s="46"/>
      <c r="C33" s="33">
        <v>10</v>
      </c>
      <c r="D33" s="23" t="b">
        <f>H5=SUM(H6:H9)</f>
        <v>1</v>
      </c>
      <c r="E33" s="24" t="s">
        <v>1196</v>
      </c>
    </row>
    <row r="34" spans="1:10" s="10" customFormat="1" ht="11.25" customHeight="1">
      <c r="A34" s="42"/>
      <c r="B34" s="46"/>
      <c r="C34" s="33">
        <v>20</v>
      </c>
      <c r="D34" s="23" t="b">
        <f>H10=SUM(D10:G10)</f>
        <v>1</v>
      </c>
      <c r="E34" s="24" t="s">
        <v>1197</v>
      </c>
    </row>
    <row r="35" spans="1:10" s="10" customFormat="1" ht="11.25" customHeight="1">
      <c r="A35" s="42"/>
      <c r="B35" s="46"/>
      <c r="C35" s="33">
        <v>30</v>
      </c>
      <c r="D35" s="23" t="b">
        <f t="shared" ref="D35:D43" si="0">H11=SUM(D11:G11)</f>
        <v>1</v>
      </c>
      <c r="E35" s="24" t="s">
        <v>1198</v>
      </c>
    </row>
    <row r="36" spans="1:10" s="10" customFormat="1" ht="11.25" customHeight="1">
      <c r="A36" s="42"/>
      <c r="B36" s="46"/>
      <c r="C36" s="33">
        <v>40</v>
      </c>
      <c r="D36" s="23" t="b">
        <f t="shared" si="0"/>
        <v>1</v>
      </c>
      <c r="E36" s="24" t="s">
        <v>1199</v>
      </c>
    </row>
    <row r="37" spans="1:10" s="10" customFormat="1" ht="11.25" customHeight="1">
      <c r="A37" s="42"/>
      <c r="B37" s="46"/>
      <c r="C37" s="33">
        <v>50</v>
      </c>
      <c r="D37" s="23" t="b">
        <f t="shared" si="0"/>
        <v>1</v>
      </c>
      <c r="E37" s="24" t="s">
        <v>1200</v>
      </c>
    </row>
    <row r="38" spans="1:10" s="10" customFormat="1" ht="11.25" customHeight="1">
      <c r="A38" s="42"/>
      <c r="B38" s="46"/>
      <c r="C38" s="33">
        <v>60</v>
      </c>
      <c r="D38" s="23" t="b">
        <f t="shared" si="0"/>
        <v>1</v>
      </c>
      <c r="E38" s="24" t="s">
        <v>1201</v>
      </c>
    </row>
    <row r="39" spans="1:10" s="10" customFormat="1" ht="11.25" customHeight="1">
      <c r="A39" s="42"/>
      <c r="B39" s="46"/>
      <c r="C39" s="33">
        <v>70</v>
      </c>
      <c r="D39" s="23" t="b">
        <f t="shared" si="0"/>
        <v>1</v>
      </c>
      <c r="E39" s="24" t="s">
        <v>1202</v>
      </c>
    </row>
    <row r="40" spans="1:10" s="10" customFormat="1" ht="11.25" customHeight="1">
      <c r="A40" s="42"/>
      <c r="B40" s="46"/>
      <c r="C40" s="33">
        <v>80</v>
      </c>
      <c r="D40" s="23" t="b">
        <f t="shared" si="0"/>
        <v>1</v>
      </c>
      <c r="E40" s="24" t="s">
        <v>1203</v>
      </c>
    </row>
    <row r="41" spans="1:10" s="10" customFormat="1" ht="11.25" customHeight="1">
      <c r="A41" s="42"/>
      <c r="B41" s="46"/>
      <c r="C41" s="33">
        <v>90</v>
      </c>
      <c r="D41" s="23" t="b">
        <f t="shared" si="0"/>
        <v>1</v>
      </c>
      <c r="E41" s="24" t="s">
        <v>1204</v>
      </c>
    </row>
    <row r="42" spans="1:10" s="10" customFormat="1" ht="11.25" customHeight="1">
      <c r="A42" s="42"/>
      <c r="B42" s="46"/>
      <c r="C42" s="33">
        <v>100</v>
      </c>
      <c r="D42" s="23" t="b">
        <f t="shared" si="0"/>
        <v>1</v>
      </c>
      <c r="E42" s="24" t="s">
        <v>1205</v>
      </c>
    </row>
    <row r="43" spans="1:10" s="10" customFormat="1" ht="11.25" customHeight="1">
      <c r="A43" s="42"/>
      <c r="B43" s="46"/>
      <c r="C43" s="33">
        <v>110</v>
      </c>
      <c r="D43" s="23" t="b">
        <f t="shared" si="0"/>
        <v>1</v>
      </c>
      <c r="E43" s="24" t="s">
        <v>1206</v>
      </c>
    </row>
    <row r="44" spans="1:10" s="10" customFormat="1" ht="11.25" customHeight="1">
      <c r="A44" s="42"/>
      <c r="B44" s="46"/>
      <c r="C44" s="33">
        <v>120</v>
      </c>
      <c r="D44" s="23" t="b">
        <f>D14=SUM(D15:D19)</f>
        <v>1</v>
      </c>
      <c r="E44" s="24" t="s">
        <v>1207</v>
      </c>
      <c r="F44" s="42"/>
      <c r="G44" s="42"/>
      <c r="H44" s="42"/>
      <c r="I44" s="42"/>
      <c r="J44" s="42"/>
    </row>
    <row r="45" spans="1:10" s="10" customFormat="1" ht="11.25" customHeight="1">
      <c r="A45" s="42"/>
      <c r="B45" s="46"/>
      <c r="C45" s="33">
        <v>130</v>
      </c>
      <c r="D45" s="23" t="b">
        <f>E14=SUM(E15:E19)</f>
        <v>1</v>
      </c>
      <c r="E45" s="24" t="s">
        <v>1208</v>
      </c>
      <c r="F45" s="42"/>
      <c r="G45" s="42"/>
      <c r="H45" s="42"/>
      <c r="I45" s="42"/>
      <c r="J45" s="42"/>
    </row>
    <row r="46" spans="1:10" s="10" customFormat="1" ht="11.25" customHeight="1">
      <c r="A46" s="42"/>
      <c r="B46" s="46"/>
      <c r="C46" s="33">
        <v>140</v>
      </c>
      <c r="D46" s="23" t="b">
        <f>F14=SUM(F15:F19)</f>
        <v>1</v>
      </c>
      <c r="E46" s="24" t="s">
        <v>1209</v>
      </c>
      <c r="F46" s="42"/>
      <c r="G46" s="42"/>
      <c r="H46" s="42"/>
      <c r="I46" s="42"/>
      <c r="J46" s="42"/>
    </row>
    <row r="47" spans="1:10" s="10" customFormat="1" ht="11.25" customHeight="1">
      <c r="A47" s="42"/>
      <c r="B47" s="46"/>
      <c r="C47" s="33">
        <v>150</v>
      </c>
      <c r="D47" s="23" t="b">
        <f>G14=SUM(G15:G19)</f>
        <v>1</v>
      </c>
      <c r="E47" s="24" t="s">
        <v>1210</v>
      </c>
      <c r="F47" s="42"/>
      <c r="G47" s="42"/>
      <c r="H47" s="42"/>
      <c r="I47" s="42"/>
      <c r="J47" s="42"/>
    </row>
    <row r="48" spans="1:10" s="10" customFormat="1" ht="11.25" customHeight="1">
      <c r="A48" s="42"/>
      <c r="B48" s="46"/>
      <c r="C48" s="33">
        <v>160</v>
      </c>
      <c r="D48" s="23" t="b">
        <f>H14=SUM(H15:H19)</f>
        <v>1</v>
      </c>
      <c r="E48" s="24" t="s">
        <v>1211</v>
      </c>
      <c r="F48" s="42"/>
      <c r="G48" s="42"/>
      <c r="H48" s="42"/>
      <c r="I48" s="42"/>
      <c r="J48" s="42"/>
    </row>
    <row r="49" spans="1:10" s="10" customFormat="1" ht="11.25" customHeight="1">
      <c r="A49" s="42"/>
      <c r="B49" s="46"/>
      <c r="C49" s="33">
        <v>170</v>
      </c>
      <c r="D49" s="23" t="b">
        <f>D10=SUM(D11:D14)</f>
        <v>1</v>
      </c>
      <c r="E49" s="24" t="s">
        <v>853</v>
      </c>
      <c r="F49" s="42"/>
      <c r="G49" s="42"/>
      <c r="H49" s="42"/>
      <c r="I49" s="42"/>
      <c r="J49" s="42"/>
    </row>
    <row r="50" spans="1:10" s="10" customFormat="1" ht="11.25" customHeight="1">
      <c r="A50" s="42"/>
      <c r="B50" s="46"/>
      <c r="C50" s="33">
        <v>180</v>
      </c>
      <c r="D50" s="23" t="b">
        <f>E10=SUM(E11:E14)</f>
        <v>1</v>
      </c>
      <c r="E50" s="24" t="s">
        <v>854</v>
      </c>
      <c r="F50" s="42"/>
      <c r="G50" s="42"/>
      <c r="H50" s="42"/>
      <c r="I50" s="42"/>
      <c r="J50" s="42"/>
    </row>
    <row r="51" spans="1:10" s="10" customFormat="1" ht="11.25" customHeight="1">
      <c r="A51" s="42"/>
      <c r="B51" s="46"/>
      <c r="C51" s="33">
        <v>190</v>
      </c>
      <c r="D51" s="23" t="b">
        <f>F10=SUM(F11:F14)</f>
        <v>1</v>
      </c>
      <c r="E51" s="24" t="s">
        <v>855</v>
      </c>
      <c r="F51" s="42"/>
      <c r="G51" s="42"/>
      <c r="H51" s="42"/>
      <c r="I51" s="42"/>
      <c r="J51" s="42"/>
    </row>
    <row r="52" spans="1:10" s="10" customFormat="1" ht="11.25" customHeight="1">
      <c r="A52" s="42"/>
      <c r="B52" s="46"/>
      <c r="C52" s="33">
        <v>200</v>
      </c>
      <c r="D52" s="23" t="b">
        <f>G10=SUM(G11:G14)</f>
        <v>1</v>
      </c>
      <c r="E52" s="24" t="s">
        <v>1212</v>
      </c>
      <c r="F52" s="42"/>
      <c r="G52" s="42"/>
      <c r="H52" s="42"/>
      <c r="I52" s="42"/>
      <c r="J52" s="42"/>
    </row>
    <row r="53" spans="1:10" s="10" customFormat="1" ht="11.25" customHeight="1">
      <c r="A53" s="42"/>
      <c r="B53" s="46"/>
      <c r="C53" s="33">
        <v>210</v>
      </c>
      <c r="D53" s="23" t="b">
        <f>H10=SUM(H11:H14)</f>
        <v>1</v>
      </c>
      <c r="E53" s="24" t="s">
        <v>1213</v>
      </c>
      <c r="F53" s="42"/>
      <c r="G53" s="42"/>
      <c r="H53" s="42"/>
      <c r="I53" s="42"/>
      <c r="J53" s="42"/>
    </row>
    <row r="54" spans="1:10" s="10" customFormat="1" ht="11.25" customHeight="1">
      <c r="A54" s="42"/>
      <c r="B54" s="46"/>
      <c r="C54" s="33">
        <v>220</v>
      </c>
      <c r="D54" s="23" t="b">
        <f>H23=H24+H25</f>
        <v>1</v>
      </c>
      <c r="E54" s="24" t="s">
        <v>1214</v>
      </c>
      <c r="F54" s="42"/>
      <c r="G54" s="42"/>
      <c r="H54" s="42"/>
      <c r="I54" s="42"/>
      <c r="J54" s="42"/>
    </row>
    <row r="55" spans="1:10" s="10" customFormat="1" ht="11.25" customHeight="1">
      <c r="A55" s="42"/>
      <c r="B55" s="46"/>
      <c r="C55" s="33">
        <v>230</v>
      </c>
      <c r="D55" s="23" t="b">
        <f>H20=H21+H22+H23+H26</f>
        <v>1</v>
      </c>
      <c r="E55" s="24" t="s">
        <v>1215</v>
      </c>
      <c r="F55" s="42"/>
      <c r="G55" s="42"/>
      <c r="H55" s="42"/>
      <c r="I55" s="42"/>
      <c r="J55" s="42"/>
    </row>
    <row r="56" spans="1:10" s="10" customFormat="1" ht="11.25" customHeight="1">
      <c r="A56" s="728" t="s">
        <v>1486</v>
      </c>
      <c r="B56" s="46"/>
      <c r="C56" s="729">
        <v>240</v>
      </c>
      <c r="D56" s="730" t="b">
        <f>H30=H5+H10+H20+H27+H28</f>
        <v>1</v>
      </c>
      <c r="E56" s="728" t="s">
        <v>1501</v>
      </c>
      <c r="F56" s="42"/>
      <c r="G56" s="42"/>
      <c r="H56" s="42"/>
      <c r="I56" s="42"/>
      <c r="J56" s="42"/>
    </row>
    <row r="57" spans="1:10" ht="11.25" customHeight="1">
      <c r="A57" s="2"/>
      <c r="B57" s="64"/>
      <c r="C57" s="33">
        <v>250</v>
      </c>
      <c r="D57" s="23" t="b">
        <f>H30='1.2'!E6</f>
        <v>1</v>
      </c>
      <c r="E57" s="24" t="s">
        <v>1216</v>
      </c>
      <c r="F57" s="2"/>
      <c r="G57" s="2"/>
      <c r="H57" s="2"/>
      <c r="I57" s="2"/>
      <c r="J57" s="2"/>
    </row>
    <row r="58" spans="1:10" s="10" customFormat="1" ht="11.25" customHeight="1">
      <c r="A58" s="42"/>
      <c r="B58" s="46"/>
      <c r="C58" s="33">
        <v>260</v>
      </c>
      <c r="D58" s="23" t="b">
        <f>H5=SUM('13.b'!D5:F5)</f>
        <v>1</v>
      </c>
      <c r="E58" s="24" t="s">
        <v>1217</v>
      </c>
    </row>
    <row r="59" spans="1:10" s="10" customFormat="1" ht="11.25" customHeight="1">
      <c r="A59" s="42"/>
      <c r="B59" s="46"/>
      <c r="C59" s="33">
        <v>270</v>
      </c>
      <c r="D59" s="23" t="b">
        <f>H6=SUM('13.b'!D6:F6)</f>
        <v>1</v>
      </c>
      <c r="E59" s="24" t="s">
        <v>1218</v>
      </c>
    </row>
    <row r="60" spans="1:10" s="10" customFormat="1" ht="11.25" customHeight="1">
      <c r="A60" s="42"/>
      <c r="B60" s="46"/>
      <c r="C60" s="33">
        <v>280</v>
      </c>
      <c r="D60" s="23" t="b">
        <f>H7=SUM('13.b'!D7:F7)</f>
        <v>1</v>
      </c>
      <c r="E60" s="24" t="s">
        <v>1219</v>
      </c>
    </row>
    <row r="61" spans="1:10" s="10" customFormat="1" ht="11.25" customHeight="1">
      <c r="A61" s="42"/>
      <c r="B61" s="46"/>
      <c r="C61" s="33">
        <v>290</v>
      </c>
      <c r="D61" s="23" t="b">
        <f>H8=SUM('13.b'!D8:F8)</f>
        <v>1</v>
      </c>
      <c r="E61" s="24" t="s">
        <v>1220</v>
      </c>
    </row>
    <row r="62" spans="1:10" s="10" customFormat="1" ht="11.25" customHeight="1">
      <c r="A62" s="42"/>
      <c r="B62" s="46"/>
      <c r="C62" s="33">
        <v>300</v>
      </c>
      <c r="D62" s="23" t="b">
        <f>H9=SUM('13.b'!D9:F9)</f>
        <v>1</v>
      </c>
      <c r="E62" s="24" t="s">
        <v>1221</v>
      </c>
    </row>
    <row r="63" spans="1:10" s="10" customFormat="1" ht="11.25" customHeight="1">
      <c r="A63" s="42"/>
      <c r="B63" s="46"/>
      <c r="C63" s="33">
        <v>310</v>
      </c>
      <c r="D63" s="23" t="b">
        <f>H10=SUM('13.b'!D10:F10)</f>
        <v>1</v>
      </c>
      <c r="E63" s="24" t="s">
        <v>1222</v>
      </c>
    </row>
    <row r="64" spans="1:10" s="10" customFormat="1" ht="11.25" customHeight="1">
      <c r="A64" s="42"/>
      <c r="B64" s="46"/>
      <c r="C64" s="33">
        <v>320</v>
      </c>
      <c r="D64" s="23" t="b">
        <f>H11=SUM('13.b'!D11:F11)</f>
        <v>1</v>
      </c>
      <c r="E64" s="24" t="s">
        <v>1223</v>
      </c>
    </row>
    <row r="65" spans="1:5" s="10" customFormat="1" ht="11.25" customHeight="1">
      <c r="A65" s="42"/>
      <c r="B65" s="46"/>
      <c r="C65" s="33">
        <v>330</v>
      </c>
      <c r="D65" s="23" t="b">
        <f>H12=SUM('13.b'!D12:F12)</f>
        <v>1</v>
      </c>
      <c r="E65" s="24" t="s">
        <v>1224</v>
      </c>
    </row>
    <row r="66" spans="1:5" s="10" customFormat="1" ht="11.25" customHeight="1">
      <c r="A66" s="42"/>
      <c r="B66" s="46"/>
      <c r="C66" s="33">
        <v>340</v>
      </c>
      <c r="D66" s="23" t="b">
        <f>H13=SUM('13.b'!D13:F13)</f>
        <v>1</v>
      </c>
      <c r="E66" s="24" t="s">
        <v>1225</v>
      </c>
    </row>
    <row r="67" spans="1:5" s="10" customFormat="1" ht="11.25" customHeight="1">
      <c r="A67" s="42"/>
      <c r="B67" s="46"/>
      <c r="C67" s="33">
        <v>350</v>
      </c>
      <c r="D67" s="23" t="b">
        <f>H14=SUM('13.b'!D14:F14)</f>
        <v>1</v>
      </c>
      <c r="E67" s="24" t="s">
        <v>1226</v>
      </c>
    </row>
    <row r="68" spans="1:5" s="10" customFormat="1" ht="11.25" customHeight="1">
      <c r="A68" s="42"/>
      <c r="B68" s="46"/>
      <c r="C68" s="33">
        <v>360</v>
      </c>
      <c r="D68" s="23" t="b">
        <f>H15=SUM('13.b'!D15:F15)</f>
        <v>1</v>
      </c>
      <c r="E68" s="24" t="s">
        <v>1227</v>
      </c>
    </row>
    <row r="69" spans="1:5" s="10" customFormat="1" ht="11.25" customHeight="1">
      <c r="A69" s="42"/>
      <c r="B69" s="46"/>
      <c r="C69" s="33">
        <v>370</v>
      </c>
      <c r="D69" s="23" t="b">
        <f>H16=SUM('13.b'!D16:F16)</f>
        <v>1</v>
      </c>
      <c r="E69" s="24" t="s">
        <v>1228</v>
      </c>
    </row>
    <row r="70" spans="1:5" s="10" customFormat="1" ht="11.25" customHeight="1">
      <c r="A70" s="42"/>
      <c r="B70" s="46"/>
      <c r="C70" s="33">
        <v>380</v>
      </c>
      <c r="D70" s="23" t="b">
        <f>H17=SUM('13.b'!D17:F17)</f>
        <v>1</v>
      </c>
      <c r="E70" s="24" t="s">
        <v>1229</v>
      </c>
    </row>
    <row r="71" spans="1:5" s="10" customFormat="1" ht="11.25" customHeight="1">
      <c r="A71" s="42"/>
      <c r="B71" s="46"/>
      <c r="C71" s="33">
        <v>390</v>
      </c>
      <c r="D71" s="23" t="b">
        <f>H18=SUM('13.b'!D18:F18)</f>
        <v>1</v>
      </c>
      <c r="E71" s="24" t="s">
        <v>1230</v>
      </c>
    </row>
    <row r="72" spans="1:5" s="10" customFormat="1" ht="11.25" customHeight="1">
      <c r="A72" s="42"/>
      <c r="B72" s="46"/>
      <c r="C72" s="33">
        <v>400</v>
      </c>
      <c r="D72" s="23" t="b">
        <f>H19=SUM('13.b'!D19:F19)</f>
        <v>1</v>
      </c>
      <c r="E72" s="24" t="s">
        <v>1231</v>
      </c>
    </row>
    <row r="73" spans="1:5" s="10" customFormat="1" ht="11.25" customHeight="1">
      <c r="A73" s="42"/>
      <c r="B73" s="46"/>
      <c r="C73" s="33">
        <v>410</v>
      </c>
      <c r="D73" s="23" t="b">
        <f>H20=SUM('13.b'!D20:F20)</f>
        <v>1</v>
      </c>
      <c r="E73" s="24" t="s">
        <v>1232</v>
      </c>
    </row>
    <row r="74" spans="1:5" s="10" customFormat="1" ht="11.25" customHeight="1">
      <c r="A74" s="42"/>
      <c r="B74" s="46"/>
      <c r="C74" s="33">
        <v>420</v>
      </c>
      <c r="D74" s="23" t="b">
        <f>H21=SUM('13.b'!D21:F21)</f>
        <v>1</v>
      </c>
      <c r="E74" s="24" t="s">
        <v>1233</v>
      </c>
    </row>
    <row r="75" spans="1:5" s="10" customFormat="1" ht="11.25" customHeight="1">
      <c r="A75" s="42"/>
      <c r="B75" s="46"/>
      <c r="C75" s="33">
        <v>430</v>
      </c>
      <c r="D75" s="23" t="b">
        <f>H22=SUM('13.b'!D22:F22)</f>
        <v>1</v>
      </c>
      <c r="E75" s="24" t="s">
        <v>1234</v>
      </c>
    </row>
    <row r="76" spans="1:5" s="10" customFormat="1" ht="11.25" customHeight="1">
      <c r="A76" s="42"/>
      <c r="B76" s="46"/>
      <c r="C76" s="33">
        <v>440</v>
      </c>
      <c r="D76" s="23" t="b">
        <f>H23=SUM('13.b'!D23:F23)</f>
        <v>1</v>
      </c>
      <c r="E76" s="24" t="s">
        <v>1235</v>
      </c>
    </row>
    <row r="77" spans="1:5" s="10" customFormat="1" ht="11.25" customHeight="1">
      <c r="A77" s="42"/>
      <c r="B77" s="46"/>
      <c r="C77" s="33">
        <v>450</v>
      </c>
      <c r="D77" s="23" t="b">
        <f>H24=SUM('13.b'!D24:F24)</f>
        <v>1</v>
      </c>
      <c r="E77" s="24" t="s">
        <v>1236</v>
      </c>
    </row>
    <row r="78" spans="1:5" s="10" customFormat="1" ht="11.25" customHeight="1">
      <c r="A78" s="42"/>
      <c r="B78" s="46"/>
      <c r="C78" s="33">
        <v>460</v>
      </c>
      <c r="D78" s="23" t="b">
        <f>H25=SUM('13.b'!D25:F25)</f>
        <v>1</v>
      </c>
      <c r="E78" s="24" t="s">
        <v>1237</v>
      </c>
    </row>
    <row r="79" spans="1:5" s="10" customFormat="1" ht="11.25" customHeight="1">
      <c r="A79" s="42"/>
      <c r="B79" s="46"/>
      <c r="C79" s="33">
        <v>470</v>
      </c>
      <c r="D79" s="23" t="b">
        <f>H26=SUM('13.b'!D26:F26)</f>
        <v>1</v>
      </c>
      <c r="E79" s="24" t="s">
        <v>1238</v>
      </c>
    </row>
    <row r="80" spans="1:5" s="10" customFormat="1" ht="11.25" customHeight="1">
      <c r="A80" s="42"/>
      <c r="B80" s="46"/>
      <c r="C80" s="33">
        <v>480</v>
      </c>
      <c r="D80" s="23" t="b">
        <f>H27=SUM('13.b'!D27:F27)</f>
        <v>1</v>
      </c>
      <c r="E80" s="24" t="s">
        <v>1239</v>
      </c>
    </row>
    <row r="81" spans="1:5" s="10" customFormat="1" ht="11.25" customHeight="1">
      <c r="A81" s="42"/>
      <c r="B81" s="46"/>
      <c r="C81" s="33">
        <v>490</v>
      </c>
      <c r="D81" s="23" t="b">
        <f>H28=SUM('13.b'!D28:F28)</f>
        <v>1</v>
      </c>
      <c r="E81" s="24" t="s">
        <v>1240</v>
      </c>
    </row>
    <row r="82" spans="1:5" s="10" customFormat="1" ht="11.25" customHeight="1">
      <c r="A82" s="728" t="s">
        <v>1486</v>
      </c>
      <c r="B82" s="46"/>
      <c r="C82" s="729">
        <v>500</v>
      </c>
      <c r="D82" s="730" t="b">
        <f>H30=SUM('13.b'!D29:F29)</f>
        <v>1</v>
      </c>
      <c r="E82" s="728" t="s">
        <v>1502</v>
      </c>
    </row>
    <row r="83" spans="1:5" ht="13.5">
      <c r="A83" s="728" t="s">
        <v>1489</v>
      </c>
      <c r="C83" s="729">
        <v>690</v>
      </c>
      <c r="D83" s="730" t="b">
        <f>H29=0</f>
        <v>1</v>
      </c>
      <c r="E83" s="728" t="s">
        <v>1485</v>
      </c>
    </row>
  </sheetData>
  <customSheetViews>
    <customSheetView guid="{5D819D0C-25F7-408A-B978-F4F86F7655CA}" showPageBreaks="1" showRuler="0">
      <selection activeCell="A23" sqref="A23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howGridLines="0" showRuler="0"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howGridLines="0" showRuler="0">
      <pageMargins left="0.75" right="0.75" top="1" bottom="1" header="0.5" footer="0.5"/>
      <pageSetup paperSize="8" scale="85" orientation="portrait" r:id="rId3"/>
      <headerFooter alignWithMargins="0"/>
    </customSheetView>
  </customSheetViews>
  <phoneticPr fontId="0" type="noConversion"/>
  <pageMargins left="0" right="0" top="0" bottom="0" header="0" footer="0"/>
  <pageSetup paperSize="8" orientation="landscape" r:id="rId4"/>
  <headerFooter alignWithMargins="0"/>
  <rowBreaks count="1" manualBreakCount="1">
    <brk id="32" max="1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N50"/>
  <sheetViews>
    <sheetView showGridLines="0" topLeftCell="A16" zoomScaleNormal="100" zoomScaleSheetLayoutView="100" workbookViewId="0"/>
  </sheetViews>
  <sheetFormatPr defaultColWidth="9.140625" defaultRowHeight="12.75"/>
  <cols>
    <col min="1" max="1" width="52.7109375" bestFit="1" customWidth="1"/>
    <col min="2" max="2" width="8.28515625" customWidth="1"/>
    <col min="3" max="3" width="19.140625" customWidth="1"/>
    <col min="4" max="4" width="10.28515625" customWidth="1"/>
    <col min="5" max="5" width="9.85546875" customWidth="1"/>
    <col min="6" max="6" width="9.5703125" customWidth="1"/>
    <col min="7" max="14" width="9.140625" customWidth="1"/>
    <col min="15" max="15" width="22.42578125" customWidth="1"/>
  </cols>
  <sheetData>
    <row r="1" spans="1:13" s="5" customFormat="1" ht="16.5" thickBot="1">
      <c r="A1" s="372" t="s">
        <v>1195</v>
      </c>
      <c r="B1" s="50"/>
      <c r="C1" s="208"/>
      <c r="D1" s="208"/>
      <c r="E1" s="208"/>
      <c r="F1" s="208"/>
    </row>
    <row r="2" spans="1:13" ht="61.5" customHeight="1" thickBot="1">
      <c r="A2" s="258" t="s">
        <v>527</v>
      </c>
      <c r="B2" s="409"/>
      <c r="C2" s="200" t="s">
        <v>660</v>
      </c>
      <c r="D2" s="200" t="s">
        <v>686</v>
      </c>
      <c r="E2" s="200" t="s">
        <v>687</v>
      </c>
      <c r="F2" s="200" t="s">
        <v>701</v>
      </c>
    </row>
    <row r="3" spans="1:13" ht="16.5" thickBot="1">
      <c r="A3" s="258"/>
      <c r="B3" s="409"/>
      <c r="C3" s="200"/>
      <c r="D3" s="199"/>
      <c r="E3" s="199"/>
      <c r="F3" s="199"/>
    </row>
    <row r="4" spans="1:13" ht="15.75" thickBot="1">
      <c r="A4" s="410"/>
      <c r="B4" s="175" t="s">
        <v>406</v>
      </c>
      <c r="C4" s="176" t="s">
        <v>201</v>
      </c>
      <c r="D4" s="219" t="s">
        <v>19</v>
      </c>
      <c r="E4" s="219" t="s">
        <v>391</v>
      </c>
      <c r="F4" s="219" t="s">
        <v>399</v>
      </c>
    </row>
    <row r="5" spans="1:13" ht="15.75" thickBot="1">
      <c r="A5" s="401" t="s">
        <v>483</v>
      </c>
      <c r="B5" s="262">
        <v>7100</v>
      </c>
      <c r="C5" s="55" t="s">
        <v>258</v>
      </c>
      <c r="D5" s="578">
        <f>SUM(D6:D9)</f>
        <v>112</v>
      </c>
      <c r="E5" s="578">
        <f>SUM(E6:E9)</f>
        <v>64</v>
      </c>
      <c r="F5" s="578">
        <f>SUM(F6:F9)</f>
        <v>44</v>
      </c>
    </row>
    <row r="6" spans="1:13" ht="15.75" thickBot="1">
      <c r="A6" s="184" t="s">
        <v>661</v>
      </c>
      <c r="B6" s="263">
        <v>7110</v>
      </c>
      <c r="C6" s="55" t="s">
        <v>662</v>
      </c>
      <c r="D6" s="579">
        <v>28</v>
      </c>
      <c r="E6" s="579">
        <v>16</v>
      </c>
      <c r="F6" s="579">
        <v>11</v>
      </c>
    </row>
    <row r="7" spans="1:13" ht="15.75" thickBot="1">
      <c r="A7" s="184" t="s">
        <v>663</v>
      </c>
      <c r="B7" s="263">
        <v>7120</v>
      </c>
      <c r="C7" s="55" t="s">
        <v>662</v>
      </c>
      <c r="D7" s="579">
        <v>28</v>
      </c>
      <c r="E7" s="579">
        <v>16</v>
      </c>
      <c r="F7" s="579">
        <v>11</v>
      </c>
    </row>
    <row r="8" spans="1:13" ht="15.75" thickBot="1">
      <c r="A8" s="184" t="s">
        <v>664</v>
      </c>
      <c r="B8" s="263">
        <v>7130</v>
      </c>
      <c r="C8" s="55" t="s">
        <v>662</v>
      </c>
      <c r="D8" s="579">
        <v>28</v>
      </c>
      <c r="E8" s="579">
        <v>16</v>
      </c>
      <c r="F8" s="579">
        <v>11</v>
      </c>
    </row>
    <row r="9" spans="1:13" ht="15.75" thickBot="1">
      <c r="A9" s="184" t="s">
        <v>665</v>
      </c>
      <c r="B9" s="263">
        <v>7140</v>
      </c>
      <c r="C9" s="55" t="s">
        <v>662</v>
      </c>
      <c r="D9" s="579">
        <v>28</v>
      </c>
      <c r="E9" s="579">
        <v>16</v>
      </c>
      <c r="F9" s="579">
        <v>11</v>
      </c>
    </row>
    <row r="10" spans="1:13" ht="15.75" thickBot="1">
      <c r="A10" s="327" t="s">
        <v>689</v>
      </c>
      <c r="B10" s="263">
        <v>7150</v>
      </c>
      <c r="C10" s="328" t="s">
        <v>258</v>
      </c>
      <c r="D10" s="578">
        <f>SUM(D11:D14)</f>
        <v>109</v>
      </c>
      <c r="E10" s="578">
        <f>SUM(E11:E14)</f>
        <v>63</v>
      </c>
      <c r="F10" s="578">
        <f>SUM(F11:F14)</f>
        <v>48</v>
      </c>
    </row>
    <row r="11" spans="1:13" ht="15.75" thickBot="1">
      <c r="A11" s="184" t="s">
        <v>661</v>
      </c>
      <c r="B11" s="263">
        <v>7160</v>
      </c>
      <c r="C11" s="55" t="s">
        <v>662</v>
      </c>
      <c r="D11" s="579">
        <v>28</v>
      </c>
      <c r="E11" s="579">
        <v>16</v>
      </c>
      <c r="F11" s="579">
        <v>11</v>
      </c>
      <c r="M11" s="2"/>
    </row>
    <row r="12" spans="1:13" ht="15.75" thickBot="1">
      <c r="A12" s="184" t="s">
        <v>663</v>
      </c>
      <c r="B12" s="263">
        <v>7170</v>
      </c>
      <c r="C12" s="55" t="s">
        <v>662</v>
      </c>
      <c r="D12" s="579">
        <v>28</v>
      </c>
      <c r="E12" s="579">
        <v>16</v>
      </c>
      <c r="F12" s="579">
        <v>11</v>
      </c>
    </row>
    <row r="13" spans="1:13" ht="15.75" thickBot="1">
      <c r="A13" s="184" t="s">
        <v>664</v>
      </c>
      <c r="B13" s="263">
        <v>7180</v>
      </c>
      <c r="C13" s="55" t="s">
        <v>662</v>
      </c>
      <c r="D13" s="579">
        <v>28</v>
      </c>
      <c r="E13" s="579">
        <v>16</v>
      </c>
      <c r="F13" s="579">
        <v>11</v>
      </c>
    </row>
    <row r="14" spans="1:13" ht="15.75" thickBot="1">
      <c r="A14" s="184" t="s">
        <v>665</v>
      </c>
      <c r="B14" s="263">
        <v>7190</v>
      </c>
      <c r="C14" s="55" t="s">
        <v>662</v>
      </c>
      <c r="D14" s="578">
        <f>SUM(D15:D19)</f>
        <v>25</v>
      </c>
      <c r="E14" s="578">
        <f>SUM(E15:E19)</f>
        <v>15</v>
      </c>
      <c r="F14" s="578">
        <f>SUM(F15:F19)</f>
        <v>15</v>
      </c>
    </row>
    <row r="15" spans="1:13" ht="15.75" thickBot="1">
      <c r="A15" s="402" t="s">
        <v>809</v>
      </c>
      <c r="B15" s="263">
        <v>7200</v>
      </c>
      <c r="C15" s="328" t="s">
        <v>810</v>
      </c>
      <c r="D15" s="579">
        <v>5</v>
      </c>
      <c r="E15" s="579">
        <v>3</v>
      </c>
      <c r="F15" s="579">
        <v>3</v>
      </c>
    </row>
    <row r="16" spans="1:13" ht="15.75" thickBot="1">
      <c r="A16" s="402" t="s">
        <v>811</v>
      </c>
      <c r="B16" s="263">
        <v>7210</v>
      </c>
      <c r="C16" s="328" t="s">
        <v>812</v>
      </c>
      <c r="D16" s="579">
        <v>5</v>
      </c>
      <c r="E16" s="579">
        <v>3</v>
      </c>
      <c r="F16" s="579">
        <v>3</v>
      </c>
    </row>
    <row r="17" spans="1:14" ht="15.75" thickBot="1">
      <c r="A17" s="402" t="s">
        <v>618</v>
      </c>
      <c r="B17" s="263">
        <v>7220</v>
      </c>
      <c r="C17" s="328" t="s">
        <v>619</v>
      </c>
      <c r="D17" s="579">
        <v>5</v>
      </c>
      <c r="E17" s="579">
        <v>3</v>
      </c>
      <c r="F17" s="579">
        <v>3</v>
      </c>
    </row>
    <row r="18" spans="1:14" ht="15.75" thickBot="1">
      <c r="A18" s="402" t="s">
        <v>665</v>
      </c>
      <c r="B18" s="263">
        <v>7230</v>
      </c>
      <c r="C18" s="328" t="s">
        <v>258</v>
      </c>
      <c r="D18" s="579">
        <v>5</v>
      </c>
      <c r="E18" s="579">
        <v>3</v>
      </c>
      <c r="F18" s="579">
        <v>3</v>
      </c>
    </row>
    <row r="19" spans="1:14" ht="15.75" thickBot="1">
      <c r="A19" s="402" t="s">
        <v>524</v>
      </c>
      <c r="B19" s="263">
        <v>7240</v>
      </c>
      <c r="C19" s="328" t="s">
        <v>525</v>
      </c>
      <c r="D19" s="579">
        <v>5</v>
      </c>
      <c r="E19" s="579">
        <v>3</v>
      </c>
      <c r="F19" s="579">
        <v>3</v>
      </c>
    </row>
    <row r="20" spans="1:14" ht="15.75" thickBot="1">
      <c r="A20" s="327" t="s">
        <v>690</v>
      </c>
      <c r="B20" s="263">
        <v>7250</v>
      </c>
      <c r="C20" s="328" t="s">
        <v>258</v>
      </c>
      <c r="D20" s="578">
        <f>SUM(D21:D23,D26)</f>
        <v>212</v>
      </c>
      <c r="E20" s="578">
        <f>SUM(E21:E23,E26)</f>
        <v>124</v>
      </c>
      <c r="F20" s="578">
        <f>SUM(F21:F23,F26)</f>
        <v>84</v>
      </c>
    </row>
    <row r="21" spans="1:14" ht="15.75" thickBot="1">
      <c r="A21" s="184" t="s">
        <v>692</v>
      </c>
      <c r="B21" s="263">
        <v>7260</v>
      </c>
      <c r="C21" s="411" t="s">
        <v>258</v>
      </c>
      <c r="D21" s="579">
        <v>28</v>
      </c>
      <c r="E21" s="579">
        <v>16</v>
      </c>
      <c r="F21" s="579">
        <v>11</v>
      </c>
    </row>
    <row r="22" spans="1:14" ht="15.75" thickBot="1">
      <c r="A22" s="403" t="s">
        <v>693</v>
      </c>
      <c r="B22" s="263">
        <v>7270</v>
      </c>
      <c r="C22" s="412" t="s">
        <v>694</v>
      </c>
      <c r="D22" s="579">
        <v>28</v>
      </c>
      <c r="E22" s="579">
        <v>16</v>
      </c>
      <c r="F22" s="579">
        <v>11</v>
      </c>
    </row>
    <row r="23" spans="1:14" ht="15.75" thickBot="1">
      <c r="A23" s="404" t="s">
        <v>695</v>
      </c>
      <c r="B23" s="263">
        <v>7280</v>
      </c>
      <c r="C23" s="413" t="s">
        <v>258</v>
      </c>
      <c r="D23" s="578">
        <f>SUM(D24:D25)</f>
        <v>128</v>
      </c>
      <c r="E23" s="578">
        <f>SUM(E24:E25)</f>
        <v>76</v>
      </c>
      <c r="F23" s="578">
        <f>SUM(F24:F25)</f>
        <v>51</v>
      </c>
    </row>
    <row r="24" spans="1:14" ht="15.75" customHeight="1" thickBot="1">
      <c r="A24" s="414" t="s">
        <v>696</v>
      </c>
      <c r="B24" s="263">
        <v>7290</v>
      </c>
      <c r="C24" s="413" t="s">
        <v>795</v>
      </c>
      <c r="D24" s="579">
        <v>28</v>
      </c>
      <c r="E24" s="579">
        <v>16</v>
      </c>
      <c r="F24" s="579">
        <v>11</v>
      </c>
    </row>
    <row r="25" spans="1:14" ht="16.5" customHeight="1" thickBot="1">
      <c r="A25" s="415" t="s">
        <v>698</v>
      </c>
      <c r="B25" s="263">
        <v>7300</v>
      </c>
      <c r="C25" s="412" t="s">
        <v>699</v>
      </c>
      <c r="D25" s="579">
        <v>100</v>
      </c>
      <c r="E25" s="579">
        <v>60</v>
      </c>
      <c r="F25" s="579">
        <v>40</v>
      </c>
    </row>
    <row r="26" spans="1:14" ht="15.75" thickBot="1">
      <c r="A26" s="407" t="s">
        <v>498</v>
      </c>
      <c r="B26" s="263">
        <v>7310</v>
      </c>
      <c r="C26" s="411" t="s">
        <v>258</v>
      </c>
      <c r="D26" s="579">
        <v>28</v>
      </c>
      <c r="E26" s="579">
        <v>16</v>
      </c>
      <c r="F26" s="579">
        <v>11</v>
      </c>
    </row>
    <row r="27" spans="1:14" ht="15.75" thickBot="1">
      <c r="A27" s="388" t="s">
        <v>727</v>
      </c>
      <c r="B27" s="263">
        <v>7320</v>
      </c>
      <c r="C27" s="55"/>
      <c r="D27" s="579">
        <v>28</v>
      </c>
      <c r="E27" s="579">
        <v>16</v>
      </c>
      <c r="F27" s="579">
        <v>11</v>
      </c>
    </row>
    <row r="28" spans="1:14" ht="15.75" thickBot="1">
      <c r="A28" s="388" t="s">
        <v>526</v>
      </c>
      <c r="B28" s="263">
        <v>7330</v>
      </c>
      <c r="C28" s="55"/>
      <c r="D28" s="763">
        <v>39</v>
      </c>
      <c r="E28" s="763">
        <v>33</v>
      </c>
      <c r="F28" s="763">
        <v>13</v>
      </c>
    </row>
    <row r="29" spans="1:14" ht="15.75" thickBot="1">
      <c r="A29" s="213" t="s">
        <v>380</v>
      </c>
      <c r="B29" s="175">
        <v>7999</v>
      </c>
      <c r="C29" s="408"/>
      <c r="D29" s="578">
        <f>SUM(D5,D10,D20,D27:D28)</f>
        <v>500</v>
      </c>
      <c r="E29" s="578">
        <f>SUM(E5,E10,E20,E27:E28)</f>
        <v>300</v>
      </c>
      <c r="F29" s="578">
        <f>SUM(F5,F10,F20,F27:F28)</f>
        <v>200</v>
      </c>
      <c r="G29" s="521">
        <f>'1.2'!F6</f>
        <v>500</v>
      </c>
      <c r="H29" s="521">
        <f>'1.2'!G6</f>
        <v>300</v>
      </c>
      <c r="I29" s="521">
        <f>'1.2'!H6</f>
        <v>200</v>
      </c>
    </row>
    <row r="30" spans="1:14" ht="15">
      <c r="A30" s="208"/>
      <c r="B30" s="208"/>
      <c r="C30" s="208"/>
      <c r="D30" s="208"/>
      <c r="E30" s="208"/>
      <c r="F30" s="208"/>
    </row>
    <row r="32" spans="1:14" s="5" customFormat="1" ht="13.5">
      <c r="A32" s="16"/>
      <c r="B32" s="33"/>
      <c r="C32" s="33">
        <v>510</v>
      </c>
      <c r="D32" s="23" t="b">
        <f>D5=SUM(D6:D9)</f>
        <v>1</v>
      </c>
      <c r="E32" s="24" t="s">
        <v>1241</v>
      </c>
      <c r="F32" s="16"/>
      <c r="G32" s="16"/>
      <c r="H32" s="16"/>
      <c r="I32" s="16"/>
      <c r="J32" s="16"/>
      <c r="K32" s="16"/>
      <c r="L32" s="16"/>
      <c r="M32" s="16"/>
      <c r="N32" s="16"/>
    </row>
    <row r="33" spans="1:14" s="5" customFormat="1" ht="13.5">
      <c r="A33" s="16"/>
      <c r="B33" s="33"/>
      <c r="C33" s="33">
        <v>520</v>
      </c>
      <c r="D33" s="23" t="b">
        <f>E5=SUM(E6:E9)</f>
        <v>1</v>
      </c>
      <c r="E33" s="24" t="s">
        <v>1242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14" s="5" customFormat="1" ht="13.5">
      <c r="A34" s="16"/>
      <c r="B34" s="33"/>
      <c r="C34" s="33">
        <v>530</v>
      </c>
      <c r="D34" s="23" t="b">
        <f>F5=SUM(F6:F9)</f>
        <v>1</v>
      </c>
      <c r="E34" s="24" t="s">
        <v>1243</v>
      </c>
      <c r="F34" s="16"/>
      <c r="G34" s="16"/>
      <c r="H34" s="16"/>
      <c r="I34" s="16"/>
      <c r="J34" s="16"/>
      <c r="K34" s="16"/>
      <c r="L34" s="16"/>
      <c r="M34" s="16"/>
      <c r="N34" s="16"/>
    </row>
    <row r="35" spans="1:14" s="5" customFormat="1" ht="13.5">
      <c r="A35" s="16"/>
      <c r="B35" s="33"/>
      <c r="C35" s="33">
        <v>540</v>
      </c>
      <c r="D35" s="23" t="b">
        <f>D10=SUM(D11:D14)</f>
        <v>1</v>
      </c>
      <c r="E35" s="24" t="s">
        <v>1244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14" s="5" customFormat="1" ht="13.5">
      <c r="A36" s="16"/>
      <c r="B36" s="33"/>
      <c r="C36" s="33">
        <v>550</v>
      </c>
      <c r="D36" s="23" t="b">
        <f>E10=SUM(E11:E14)</f>
        <v>1</v>
      </c>
      <c r="E36" s="24" t="s">
        <v>1245</v>
      </c>
      <c r="F36" s="16"/>
      <c r="G36" s="16"/>
      <c r="H36" s="16"/>
      <c r="I36" s="16"/>
      <c r="J36" s="16"/>
      <c r="K36" s="16"/>
      <c r="L36" s="16"/>
      <c r="M36" s="16"/>
      <c r="N36" s="16"/>
    </row>
    <row r="37" spans="1:14" s="5" customFormat="1" ht="13.5">
      <c r="A37" s="16"/>
      <c r="B37" s="33"/>
      <c r="C37" s="33">
        <v>560</v>
      </c>
      <c r="D37" s="23" t="b">
        <f>F10=SUM(F11:F14)</f>
        <v>1</v>
      </c>
      <c r="E37" s="24" t="s">
        <v>1246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14" s="10" customFormat="1" ht="13.5">
      <c r="A38" s="42"/>
      <c r="B38" s="655"/>
      <c r="C38" s="33">
        <v>570</v>
      </c>
      <c r="D38" s="23" t="b">
        <f>D14=SUM(D15:D19)</f>
        <v>1</v>
      </c>
      <c r="E38" s="24" t="s">
        <v>1247</v>
      </c>
      <c r="F38" s="42"/>
      <c r="G38" s="42"/>
      <c r="H38" s="42"/>
      <c r="I38" s="42"/>
      <c r="J38" s="42"/>
      <c r="K38" s="42"/>
      <c r="L38" s="42"/>
      <c r="M38" s="42"/>
      <c r="N38" s="42"/>
    </row>
    <row r="39" spans="1:14" s="10" customFormat="1" ht="13.5">
      <c r="A39" s="42"/>
      <c r="B39" s="655"/>
      <c r="C39" s="33">
        <v>580</v>
      </c>
      <c r="D39" s="23" t="b">
        <f>E14=SUM(E15:E19)</f>
        <v>1</v>
      </c>
      <c r="E39" s="24" t="s">
        <v>1248</v>
      </c>
      <c r="F39" s="42"/>
      <c r="G39" s="42"/>
      <c r="H39" s="42"/>
      <c r="I39" s="42"/>
      <c r="J39" s="42"/>
      <c r="K39" s="42"/>
      <c r="L39" s="42"/>
      <c r="M39" s="42"/>
      <c r="N39" s="42"/>
    </row>
    <row r="40" spans="1:14" s="10" customFormat="1" ht="13.5">
      <c r="A40" s="42"/>
      <c r="B40" s="655"/>
      <c r="C40" s="33">
        <v>590</v>
      </c>
      <c r="D40" s="23" t="b">
        <f>F14=SUM(F15:F19)</f>
        <v>1</v>
      </c>
      <c r="E40" s="24" t="s">
        <v>1249</v>
      </c>
      <c r="F40" s="42"/>
      <c r="G40" s="42"/>
      <c r="H40" s="42"/>
      <c r="I40" s="42"/>
      <c r="J40" s="42"/>
      <c r="K40" s="42"/>
      <c r="L40" s="42"/>
      <c r="M40" s="42"/>
      <c r="N40" s="42"/>
    </row>
    <row r="41" spans="1:14" s="10" customFormat="1" ht="13.5">
      <c r="A41" s="42"/>
      <c r="B41" s="655"/>
      <c r="C41" s="33">
        <v>600</v>
      </c>
      <c r="D41" s="23" t="b">
        <f>D20=D21+D22+D23+D26</f>
        <v>1</v>
      </c>
      <c r="E41" s="24" t="s">
        <v>1250</v>
      </c>
      <c r="F41" s="42"/>
      <c r="G41" s="42"/>
      <c r="H41" s="42"/>
      <c r="I41" s="42"/>
      <c r="J41" s="42"/>
      <c r="K41" s="42"/>
      <c r="L41" s="42"/>
      <c r="M41" s="42"/>
      <c r="N41" s="42"/>
    </row>
    <row r="42" spans="1:14" s="10" customFormat="1" ht="13.5">
      <c r="A42" s="42"/>
      <c r="B42" s="655"/>
      <c r="C42" s="33">
        <v>610</v>
      </c>
      <c r="D42" s="23" t="b">
        <f>E20=E21+E22+E23+E26</f>
        <v>1</v>
      </c>
      <c r="E42" s="24" t="s">
        <v>1251</v>
      </c>
      <c r="F42" s="42"/>
      <c r="G42" s="42"/>
      <c r="H42" s="42"/>
      <c r="I42" s="42"/>
      <c r="J42" s="42"/>
      <c r="K42" s="42"/>
      <c r="L42" s="42"/>
      <c r="M42" s="42"/>
      <c r="N42" s="42"/>
    </row>
    <row r="43" spans="1:14" s="10" customFormat="1" ht="13.5">
      <c r="A43" s="42"/>
      <c r="B43" s="655"/>
      <c r="C43" s="33">
        <v>620</v>
      </c>
      <c r="D43" s="23" t="b">
        <f>F20=F21+F22+F23+F26</f>
        <v>1</v>
      </c>
      <c r="E43" s="24" t="s">
        <v>1252</v>
      </c>
      <c r="F43" s="42"/>
      <c r="G43" s="42"/>
      <c r="H43" s="42"/>
      <c r="I43" s="42"/>
      <c r="J43" s="42"/>
      <c r="K43" s="42"/>
      <c r="L43" s="42"/>
      <c r="M43" s="42"/>
      <c r="N43" s="42"/>
    </row>
    <row r="44" spans="1:14" s="10" customFormat="1" ht="13.5">
      <c r="A44" s="42"/>
      <c r="B44" s="655"/>
      <c r="C44" s="33">
        <v>630</v>
      </c>
      <c r="D44" s="23" t="b">
        <f>D23=D24+D25</f>
        <v>1</v>
      </c>
      <c r="E44" s="24" t="s">
        <v>1253</v>
      </c>
      <c r="F44" s="42"/>
      <c r="G44" s="42"/>
      <c r="H44" s="42"/>
      <c r="I44" s="42"/>
      <c r="J44" s="42"/>
      <c r="K44" s="42"/>
      <c r="L44" s="42"/>
      <c r="M44" s="42"/>
      <c r="N44" s="42"/>
    </row>
    <row r="45" spans="1:14" s="10" customFormat="1" ht="13.5">
      <c r="A45" s="42"/>
      <c r="B45" s="655"/>
      <c r="C45" s="33">
        <v>640</v>
      </c>
      <c r="D45" s="23" t="b">
        <f>E23=E24+E25</f>
        <v>1</v>
      </c>
      <c r="E45" s="24" t="s">
        <v>1254</v>
      </c>
      <c r="F45" s="42"/>
      <c r="G45" s="42"/>
      <c r="H45" s="42"/>
      <c r="I45" s="42"/>
      <c r="J45" s="42"/>
      <c r="K45" s="42"/>
      <c r="L45" s="42"/>
      <c r="M45" s="42"/>
      <c r="N45" s="42"/>
    </row>
    <row r="46" spans="1:14" s="10" customFormat="1" ht="13.5">
      <c r="A46" s="42"/>
      <c r="B46" s="655"/>
      <c r="C46" s="33">
        <v>650</v>
      </c>
      <c r="D46" s="23" t="b">
        <f>F23=F24+F25</f>
        <v>1</v>
      </c>
      <c r="E46" s="24" t="s">
        <v>1255</v>
      </c>
      <c r="F46" s="42"/>
      <c r="G46" s="42"/>
      <c r="H46" s="42"/>
      <c r="I46" s="42"/>
      <c r="J46" s="42"/>
      <c r="K46" s="42"/>
      <c r="L46" s="42"/>
      <c r="M46" s="42"/>
      <c r="N46" s="42"/>
    </row>
    <row r="47" spans="1:14" s="10" customFormat="1" ht="13.5">
      <c r="A47" s="42"/>
      <c r="B47" s="655"/>
      <c r="C47" s="33">
        <v>660</v>
      </c>
      <c r="D47" s="23" t="b">
        <f>D29=D5+D10+D20+D27+D28</f>
        <v>1</v>
      </c>
      <c r="E47" s="24" t="s">
        <v>1256</v>
      </c>
      <c r="F47" s="42"/>
      <c r="G47" s="42"/>
      <c r="H47" s="42"/>
      <c r="I47" s="42"/>
      <c r="J47" s="42"/>
      <c r="K47" s="42"/>
      <c r="L47" s="42"/>
      <c r="M47" s="42"/>
      <c r="N47" s="42"/>
    </row>
    <row r="48" spans="1:14" s="10" customFormat="1" ht="13.5">
      <c r="A48" s="42"/>
      <c r="B48" s="655"/>
      <c r="C48" s="33">
        <v>670</v>
      </c>
      <c r="D48" s="23" t="b">
        <f>E29=E5+E10+E20+E27+E28</f>
        <v>1</v>
      </c>
      <c r="E48" s="24" t="s">
        <v>1257</v>
      </c>
      <c r="F48" s="42"/>
      <c r="G48" s="42"/>
      <c r="H48" s="42"/>
      <c r="I48" s="42"/>
      <c r="J48" s="42"/>
      <c r="K48" s="42"/>
      <c r="L48" s="42"/>
      <c r="M48" s="42"/>
      <c r="N48" s="42"/>
    </row>
    <row r="49" spans="1:14" s="10" customFormat="1" ht="13.5">
      <c r="A49" s="42"/>
      <c r="B49" s="655"/>
      <c r="C49" s="33">
        <v>680</v>
      </c>
      <c r="D49" s="23" t="b">
        <f>F29=F5+F10+F20+F27+F28</f>
        <v>1</v>
      </c>
      <c r="E49" s="24" t="s">
        <v>1258</v>
      </c>
      <c r="F49" s="42"/>
      <c r="G49" s="42"/>
      <c r="H49" s="42"/>
      <c r="I49" s="42"/>
      <c r="J49" s="42"/>
      <c r="K49" s="42"/>
      <c r="L49" s="42"/>
      <c r="M49" s="42"/>
      <c r="N49" s="42"/>
    </row>
    <row r="50" spans="1:14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</sheetData>
  <customSheetViews>
    <customSheetView guid="{5D819D0C-25F7-408A-B978-F4F86F7655CA}" showPageBreaks="1" showRuler="0">
      <selection activeCell="A23" sqref="A23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115" showGridLines="0" showRuler="0"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115" showGridLines="0" showRuler="0">
      <selection activeCell="L10" sqref="L10"/>
      <pageMargins left="0.75" right="0.75" top="1" bottom="1" header="0.5" footer="0.5"/>
      <pageSetup paperSize="8" scale="85" orientation="portrait" r:id="rId3"/>
      <headerFooter alignWithMargins="0"/>
    </customSheetView>
  </customSheetViews>
  <phoneticPr fontId="8" type="noConversion"/>
  <pageMargins left="0.75" right="0.75" top="1" bottom="1" header="0.5" footer="0.5"/>
  <pageSetup paperSize="8" scale="65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63"/>
  <sheetViews>
    <sheetView showGridLines="0" zoomScaleNormal="100" zoomScaleSheetLayoutView="100" workbookViewId="0"/>
  </sheetViews>
  <sheetFormatPr defaultColWidth="9.140625" defaultRowHeight="12.75"/>
  <cols>
    <col min="1" max="1" width="43.7109375" customWidth="1"/>
    <col min="2" max="2" width="19.85546875" customWidth="1"/>
    <col min="3" max="3" width="8.140625" customWidth="1"/>
    <col min="4" max="4" width="7.140625" customWidth="1"/>
    <col min="5" max="5" width="7.42578125" customWidth="1"/>
    <col min="6" max="6" width="7.85546875" customWidth="1"/>
    <col min="7" max="7" width="7.5703125" customWidth="1"/>
    <col min="8" max="8" width="8.42578125" customWidth="1"/>
    <col min="9" max="9" width="9.140625" customWidth="1"/>
    <col min="10" max="10" width="28" customWidth="1"/>
    <col min="11" max="11" width="9.7109375" bestFit="1" customWidth="1"/>
    <col min="12" max="12" width="5.85546875" bestFit="1" customWidth="1"/>
    <col min="13" max="13" width="6.140625" bestFit="1" customWidth="1"/>
    <col min="14" max="14" width="6" bestFit="1" customWidth="1"/>
    <col min="15" max="17" width="3.5703125" bestFit="1" customWidth="1"/>
    <col min="18" max="19" width="9.140625" customWidth="1"/>
    <col min="20" max="20" width="35.5703125" customWidth="1"/>
  </cols>
  <sheetData>
    <row r="1" spans="1:8" ht="120" customHeight="1" thickBot="1">
      <c r="A1" s="194" t="s">
        <v>262</v>
      </c>
      <c r="B1" s="195" t="s">
        <v>683</v>
      </c>
      <c r="C1" s="195" t="s">
        <v>684</v>
      </c>
      <c r="D1" s="195"/>
      <c r="E1" s="195" t="s">
        <v>685</v>
      </c>
      <c r="F1" s="195" t="s">
        <v>686</v>
      </c>
      <c r="G1" s="195" t="s">
        <v>687</v>
      </c>
      <c r="H1" s="195" t="s">
        <v>688</v>
      </c>
    </row>
    <row r="2" spans="1:8" ht="15.75" thickBot="1">
      <c r="A2" s="120"/>
      <c r="B2" s="104"/>
      <c r="C2" s="104"/>
      <c r="D2" s="113" t="s">
        <v>338</v>
      </c>
      <c r="E2" s="114" t="s">
        <v>339</v>
      </c>
      <c r="F2" s="114" t="s">
        <v>340</v>
      </c>
      <c r="G2" s="114" t="s">
        <v>341</v>
      </c>
      <c r="H2" s="114" t="s">
        <v>342</v>
      </c>
    </row>
    <row r="3" spans="1:8" ht="15.75" thickBot="1">
      <c r="A3" s="90" t="s">
        <v>343</v>
      </c>
      <c r="B3" s="105" t="s">
        <v>258</v>
      </c>
      <c r="C3" s="106"/>
      <c r="D3" s="100">
        <v>7100</v>
      </c>
      <c r="E3" s="571">
        <f>SUM(F3:H3)</f>
        <v>2060</v>
      </c>
      <c r="F3" s="518">
        <v>1030</v>
      </c>
      <c r="G3" s="518">
        <v>618</v>
      </c>
      <c r="H3" s="518">
        <v>412</v>
      </c>
    </row>
    <row r="4" spans="1:8" ht="30.75" thickBot="1">
      <c r="A4" s="92" t="s">
        <v>9</v>
      </c>
      <c r="B4" s="107" t="s">
        <v>10</v>
      </c>
      <c r="C4" s="700">
        <v>11</v>
      </c>
      <c r="D4" s="115">
        <v>7110</v>
      </c>
      <c r="E4" s="571">
        <f t="shared" ref="E4:E22" si="0">SUM(F4:H4)</f>
        <v>1000</v>
      </c>
      <c r="F4" s="514">
        <v>500</v>
      </c>
      <c r="G4" s="514">
        <v>300</v>
      </c>
      <c r="H4" s="514">
        <v>200</v>
      </c>
    </row>
    <row r="5" spans="1:8" ht="30.75" thickBot="1">
      <c r="A5" s="93" t="s">
        <v>11</v>
      </c>
      <c r="B5" s="109" t="s">
        <v>12</v>
      </c>
      <c r="C5" s="701">
        <v>12</v>
      </c>
      <c r="D5" s="115">
        <v>7120</v>
      </c>
      <c r="E5" s="571">
        <f t="shared" si="0"/>
        <v>1000</v>
      </c>
      <c r="F5" s="515">
        <v>500</v>
      </c>
      <c r="G5" s="515">
        <v>300</v>
      </c>
      <c r="H5" s="515">
        <v>200</v>
      </c>
    </row>
    <row r="6" spans="1:8" ht="15.75" thickBot="1">
      <c r="A6" s="93" t="s">
        <v>13</v>
      </c>
      <c r="B6" s="109" t="s">
        <v>14</v>
      </c>
      <c r="C6" s="701">
        <v>13</v>
      </c>
      <c r="D6" s="115">
        <v>7130</v>
      </c>
      <c r="E6" s="571">
        <f t="shared" si="0"/>
        <v>1000</v>
      </c>
      <c r="F6" s="572">
        <f>SUM(F7:F11)</f>
        <v>500</v>
      </c>
      <c r="G6" s="572">
        <f>SUM(G7:G11)</f>
        <v>300</v>
      </c>
      <c r="H6" s="572">
        <f>SUM(H7:H11)</f>
        <v>200</v>
      </c>
    </row>
    <row r="7" spans="1:8" ht="15.75" thickBot="1">
      <c r="A7" s="95" t="s">
        <v>263</v>
      </c>
      <c r="B7" s="116" t="s">
        <v>258</v>
      </c>
      <c r="C7" s="700">
        <v>13</v>
      </c>
      <c r="D7" s="115">
        <v>7150</v>
      </c>
      <c r="E7" s="571">
        <f t="shared" si="0"/>
        <v>250</v>
      </c>
      <c r="F7" s="514">
        <v>125</v>
      </c>
      <c r="G7" s="514">
        <v>75</v>
      </c>
      <c r="H7" s="514">
        <v>50</v>
      </c>
    </row>
    <row r="8" spans="1:8" ht="15" customHeight="1" thickBot="1">
      <c r="A8" s="95" t="s">
        <v>264</v>
      </c>
      <c r="B8" s="116" t="s">
        <v>725</v>
      </c>
      <c r="C8" s="700">
        <v>13</v>
      </c>
      <c r="D8" s="115">
        <v>7160</v>
      </c>
      <c r="E8" s="571">
        <f t="shared" si="0"/>
        <v>250</v>
      </c>
      <c r="F8" s="514">
        <v>125</v>
      </c>
      <c r="G8" s="514">
        <v>75</v>
      </c>
      <c r="H8" s="514">
        <v>50</v>
      </c>
    </row>
    <row r="9" spans="1:8" ht="15" customHeight="1" thickBot="1">
      <c r="A9" s="95" t="s">
        <v>726</v>
      </c>
      <c r="B9" s="107" t="s">
        <v>258</v>
      </c>
      <c r="C9" s="700">
        <v>13</v>
      </c>
      <c r="D9" s="115">
        <v>7170</v>
      </c>
      <c r="E9" s="571">
        <f t="shared" si="0"/>
        <v>200</v>
      </c>
      <c r="F9" s="514">
        <v>100</v>
      </c>
      <c r="G9" s="514">
        <v>60</v>
      </c>
      <c r="H9" s="514">
        <v>40</v>
      </c>
    </row>
    <row r="10" spans="1:8" ht="15.75" thickBot="1">
      <c r="A10" s="95" t="s">
        <v>727</v>
      </c>
      <c r="B10" s="107" t="s">
        <v>258</v>
      </c>
      <c r="C10" s="700"/>
      <c r="D10" s="115">
        <v>7180</v>
      </c>
      <c r="E10" s="571">
        <f t="shared" si="0"/>
        <v>200</v>
      </c>
      <c r="F10" s="514">
        <v>100</v>
      </c>
      <c r="G10" s="514">
        <v>60</v>
      </c>
      <c r="H10" s="514">
        <v>40</v>
      </c>
    </row>
    <row r="11" spans="1:8" ht="15.75" thickBot="1">
      <c r="A11" s="123" t="s">
        <v>526</v>
      </c>
      <c r="B11" s="117" t="s">
        <v>258</v>
      </c>
      <c r="C11" s="702"/>
      <c r="D11" s="115">
        <v>7190</v>
      </c>
      <c r="E11" s="571">
        <f t="shared" si="0"/>
        <v>100</v>
      </c>
      <c r="F11" s="573">
        <v>50</v>
      </c>
      <c r="G11" s="573">
        <v>30</v>
      </c>
      <c r="H11" s="573">
        <v>20</v>
      </c>
    </row>
    <row r="12" spans="1:8" ht="30.75" thickBot="1">
      <c r="A12" s="94" t="s">
        <v>728</v>
      </c>
      <c r="B12" s="110" t="s">
        <v>729</v>
      </c>
      <c r="C12" s="701">
        <v>14</v>
      </c>
      <c r="D12" s="115">
        <v>7200</v>
      </c>
      <c r="E12" s="571">
        <f t="shared" si="0"/>
        <v>1000</v>
      </c>
      <c r="F12" s="516">
        <v>500</v>
      </c>
      <c r="G12" s="516">
        <v>300</v>
      </c>
      <c r="H12" s="516">
        <v>200</v>
      </c>
    </row>
    <row r="13" spans="1:8" ht="15.75" thickBot="1">
      <c r="A13" s="92" t="s">
        <v>177</v>
      </c>
      <c r="B13" s="107" t="s">
        <v>178</v>
      </c>
      <c r="C13" s="703">
        <v>10</v>
      </c>
      <c r="D13" s="115">
        <v>7210</v>
      </c>
      <c r="E13" s="571">
        <f t="shared" si="0"/>
        <v>1000</v>
      </c>
      <c r="F13" s="514">
        <v>500</v>
      </c>
      <c r="G13" s="514">
        <v>300</v>
      </c>
      <c r="H13" s="514">
        <v>200</v>
      </c>
    </row>
    <row r="14" spans="1:8" ht="30.75" thickBot="1">
      <c r="A14" s="94" t="s">
        <v>730</v>
      </c>
      <c r="B14" s="110" t="s">
        <v>731</v>
      </c>
      <c r="C14" s="670"/>
      <c r="D14" s="115">
        <v>7220</v>
      </c>
      <c r="E14" s="571">
        <f t="shared" si="0"/>
        <v>1000</v>
      </c>
      <c r="F14" s="516">
        <v>500</v>
      </c>
      <c r="G14" s="516">
        <v>300</v>
      </c>
      <c r="H14" s="516">
        <v>200</v>
      </c>
    </row>
    <row r="15" spans="1:8" ht="15.75" thickBot="1">
      <c r="A15" s="92" t="s">
        <v>732</v>
      </c>
      <c r="B15" s="107" t="s">
        <v>733</v>
      </c>
      <c r="C15" s="667"/>
      <c r="D15" s="115">
        <v>7240</v>
      </c>
      <c r="E15" s="571">
        <f t="shared" si="0"/>
        <v>1000</v>
      </c>
      <c r="F15" s="514">
        <v>500</v>
      </c>
      <c r="G15" s="514">
        <v>300</v>
      </c>
      <c r="H15" s="514">
        <v>200</v>
      </c>
    </row>
    <row r="16" spans="1:8" ht="15.75" thickBot="1">
      <c r="A16" s="93" t="s">
        <v>734</v>
      </c>
      <c r="B16" s="109" t="s">
        <v>194</v>
      </c>
      <c r="C16" s="668"/>
      <c r="D16" s="115">
        <v>7250</v>
      </c>
      <c r="E16" s="571">
        <f t="shared" si="0"/>
        <v>500</v>
      </c>
      <c r="F16" s="574">
        <f>SUM(F17:F18)</f>
        <v>250</v>
      </c>
      <c r="G16" s="574">
        <f>SUM(G17:G18)</f>
        <v>150</v>
      </c>
      <c r="H16" s="574">
        <f>SUM(H17:H18)</f>
        <v>100</v>
      </c>
    </row>
    <row r="17" spans="1:20" ht="15.75" thickBot="1">
      <c r="A17" s="95" t="s">
        <v>132</v>
      </c>
      <c r="B17" s="107" t="s">
        <v>746</v>
      </c>
      <c r="C17" s="667"/>
      <c r="D17" s="115">
        <v>7253</v>
      </c>
      <c r="E17" s="571">
        <f t="shared" si="0"/>
        <v>250</v>
      </c>
      <c r="F17" s="514">
        <v>125</v>
      </c>
      <c r="G17" s="514">
        <v>75</v>
      </c>
      <c r="H17" s="514">
        <v>50</v>
      </c>
    </row>
    <row r="18" spans="1:20" ht="15.75" thickBot="1">
      <c r="A18" s="96" t="s">
        <v>609</v>
      </c>
      <c r="B18" s="105" t="s">
        <v>748</v>
      </c>
      <c r="C18" s="662"/>
      <c r="D18" s="115">
        <v>7257</v>
      </c>
      <c r="E18" s="571">
        <f t="shared" si="0"/>
        <v>250</v>
      </c>
      <c r="F18" s="518">
        <v>125</v>
      </c>
      <c r="G18" s="518">
        <v>75</v>
      </c>
      <c r="H18" s="518">
        <v>50</v>
      </c>
    </row>
    <row r="19" spans="1:20" ht="30.75" thickBot="1">
      <c r="A19" s="723" t="s">
        <v>1470</v>
      </c>
      <c r="B19" s="110" t="s">
        <v>815</v>
      </c>
      <c r="C19" s="662"/>
      <c r="D19" s="115">
        <v>7258</v>
      </c>
      <c r="E19" s="571">
        <v>1000</v>
      </c>
      <c r="F19" s="518">
        <v>500</v>
      </c>
      <c r="G19" s="518">
        <v>300</v>
      </c>
      <c r="H19" s="518">
        <v>200</v>
      </c>
    </row>
    <row r="20" spans="1:20" ht="15.75" thickBot="1">
      <c r="A20" s="90" t="s">
        <v>735</v>
      </c>
      <c r="B20" s="105" t="s">
        <v>334</v>
      </c>
      <c r="C20" s="662"/>
      <c r="D20" s="115">
        <v>7260</v>
      </c>
      <c r="E20" s="571">
        <f t="shared" si="0"/>
        <v>500</v>
      </c>
      <c r="F20" s="518">
        <v>250</v>
      </c>
      <c r="G20" s="518">
        <v>150</v>
      </c>
      <c r="H20" s="518">
        <v>100</v>
      </c>
    </row>
    <row r="21" spans="1:20" ht="30.75" thickBot="1">
      <c r="A21" s="121" t="s">
        <v>284</v>
      </c>
      <c r="B21" s="118" t="s">
        <v>285</v>
      </c>
      <c r="C21" s="671"/>
      <c r="D21" s="115">
        <v>7270</v>
      </c>
      <c r="E21" s="571">
        <f t="shared" si="0"/>
        <v>1100</v>
      </c>
      <c r="F21" s="575">
        <v>550</v>
      </c>
      <c r="G21" s="575">
        <v>330</v>
      </c>
      <c r="H21" s="575">
        <v>220</v>
      </c>
    </row>
    <row r="22" spans="1:20" ht="30.75" thickBot="1">
      <c r="A22" s="92" t="s">
        <v>736</v>
      </c>
      <c r="B22" s="107" t="s">
        <v>737</v>
      </c>
      <c r="C22" s="672"/>
      <c r="D22" s="115">
        <v>7280</v>
      </c>
      <c r="E22" s="571">
        <f t="shared" si="0"/>
        <v>900</v>
      </c>
      <c r="F22" s="576">
        <v>450</v>
      </c>
      <c r="G22" s="576">
        <v>270</v>
      </c>
      <c r="H22" s="576">
        <v>180</v>
      </c>
    </row>
    <row r="23" spans="1:20" s="18" customFormat="1" ht="15.75" thickBot="1">
      <c r="A23" s="122" t="s">
        <v>286</v>
      </c>
      <c r="B23" s="124"/>
      <c r="C23" s="699"/>
      <c r="D23" s="698">
        <v>7999</v>
      </c>
      <c r="E23" s="571">
        <f>SUM(F23:H23)</f>
        <v>13060</v>
      </c>
      <c r="F23" s="577">
        <f>SUM(F3:F6,F12,F13:F16,F20:F22)+F19</f>
        <v>6530</v>
      </c>
      <c r="G23" s="577">
        <f>SUM(G3:G6,G12,G13:G16,G20:G22)+G19</f>
        <v>3918</v>
      </c>
      <c r="H23" s="577">
        <f>SUM(H3:H6,H12,H13:H16,H20:H22)+H19</f>
        <v>2612</v>
      </c>
    </row>
    <row r="25" spans="1:20">
      <c r="C25" s="2"/>
      <c r="D25" s="2"/>
      <c r="E25" s="2"/>
    </row>
    <row r="26" spans="1:20" s="10" customFormat="1" ht="14.25" customHeight="1">
      <c r="A26" s="42"/>
      <c r="B26" s="652"/>
      <c r="C26" s="44">
        <v>400</v>
      </c>
      <c r="D26" s="28" t="b">
        <f>E23=E3+E4+E5+E6+E12+E13+E14+E15+E16+E19+E20+E21+E22</f>
        <v>1</v>
      </c>
      <c r="E26" s="29" t="s">
        <v>848</v>
      </c>
      <c r="F26" s="30"/>
      <c r="G26" s="30"/>
      <c r="H26" s="30"/>
      <c r="I26" s="30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0" s="10" customFormat="1" ht="14.25" customHeight="1">
      <c r="A27" s="42"/>
      <c r="B27" s="652"/>
      <c r="C27" s="44">
        <v>410</v>
      </c>
      <c r="D27" s="28" t="b">
        <f>F23=F3+F4+F5+F6+F12+F13+F14+F15+F16+F19+F20+F21+F22</f>
        <v>1</v>
      </c>
      <c r="E27" s="29" t="s">
        <v>849</v>
      </c>
      <c r="F27" s="30"/>
      <c r="G27" s="30"/>
      <c r="H27" s="30"/>
      <c r="I27" s="30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0" s="10" customFormat="1" ht="14.25" customHeight="1">
      <c r="A28" s="42"/>
      <c r="B28" s="652"/>
      <c r="C28" s="44">
        <v>420</v>
      </c>
      <c r="D28" s="28" t="b">
        <f>G23=G3+G4+G5+G6+G12+G13+G14+G15+G16+G19+G20+G21+G22</f>
        <v>1</v>
      </c>
      <c r="E28" s="29" t="s">
        <v>850</v>
      </c>
      <c r="F28" s="30"/>
      <c r="G28" s="30"/>
      <c r="H28" s="30"/>
      <c r="I28" s="30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0" s="10" customFormat="1" ht="14.25" customHeight="1">
      <c r="A29" s="42"/>
      <c r="B29" s="652"/>
      <c r="C29" s="44">
        <v>430</v>
      </c>
      <c r="D29" s="28" t="b">
        <f>H23=H3+H4+H5+H6+H12+H13+H14+H15+H16+H19+H20+H21+H22</f>
        <v>1</v>
      </c>
      <c r="E29" s="29" t="s">
        <v>851</v>
      </c>
      <c r="F29" s="30"/>
      <c r="G29" s="30"/>
      <c r="H29" s="30"/>
      <c r="I29" s="30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0" s="10" customFormat="1" ht="14.25" customHeight="1">
      <c r="A30" s="42"/>
      <c r="B30" s="652"/>
      <c r="C30" s="44">
        <v>440</v>
      </c>
      <c r="D30" s="28" t="b">
        <f>E6=E7+E8+E9+E10+E11</f>
        <v>1</v>
      </c>
      <c r="E30" s="29" t="s">
        <v>49</v>
      </c>
      <c r="F30" s="30"/>
      <c r="G30" s="30"/>
      <c r="H30" s="30"/>
      <c r="I30" s="30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0" s="10" customFormat="1" ht="14.25" customHeight="1">
      <c r="A31" s="42"/>
      <c r="B31" s="652"/>
      <c r="C31" s="44">
        <v>450</v>
      </c>
      <c r="D31" s="28" t="b">
        <f>F6=F7+F8 + F9 + F10+F11</f>
        <v>1</v>
      </c>
      <c r="E31" s="29" t="s">
        <v>50</v>
      </c>
      <c r="F31" s="30"/>
      <c r="G31" s="30"/>
      <c r="H31" s="30"/>
      <c r="I31" s="30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0" s="10" customFormat="1" ht="14.25" customHeight="1">
      <c r="A32" s="42"/>
      <c r="B32" s="652"/>
      <c r="C32" s="44">
        <v>460</v>
      </c>
      <c r="D32" s="28" t="b">
        <f>G6=G7+G8 + G9 + G10 + G11</f>
        <v>1</v>
      </c>
      <c r="E32" s="29" t="s">
        <v>51</v>
      </c>
      <c r="F32" s="30"/>
      <c r="G32" s="30"/>
      <c r="H32" s="30"/>
      <c r="I32" s="30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s="10" customFormat="1" ht="14.25" customHeight="1">
      <c r="A33" s="42"/>
      <c r="B33" s="652"/>
      <c r="C33" s="44">
        <v>470</v>
      </c>
      <c r="D33" s="28" t="b">
        <f>H6=H7+H8 + H9+H10+H11</f>
        <v>1</v>
      </c>
      <c r="E33" s="29" t="s">
        <v>52</v>
      </c>
      <c r="F33" s="30"/>
      <c r="G33" s="30"/>
      <c r="H33" s="30"/>
      <c r="I33" s="30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1:20" s="10" customFormat="1" ht="14.25" customHeight="1">
      <c r="A34" s="42"/>
      <c r="B34" s="652"/>
      <c r="C34" s="44">
        <v>480</v>
      </c>
      <c r="D34" s="28" t="b">
        <f>E16=E17+E18</f>
        <v>1</v>
      </c>
      <c r="E34" s="29" t="s">
        <v>53</v>
      </c>
      <c r="F34" s="30"/>
      <c r="G34" s="30"/>
      <c r="H34" s="30"/>
      <c r="I34" s="30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</row>
    <row r="35" spans="1:20" s="10" customFormat="1" ht="14.25" customHeight="1">
      <c r="A35" s="42"/>
      <c r="B35" s="652"/>
      <c r="C35" s="44">
        <v>490</v>
      </c>
      <c r="D35" s="28" t="b">
        <f>F16=F17+F18</f>
        <v>1</v>
      </c>
      <c r="E35" s="29" t="s">
        <v>54</v>
      </c>
      <c r="F35" s="30"/>
      <c r="G35" s="30"/>
      <c r="H35" s="30"/>
      <c r="I35" s="30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spans="1:20" s="10" customFormat="1" ht="14.25" customHeight="1">
      <c r="A36" s="42"/>
      <c r="B36" s="652"/>
      <c r="C36" s="44">
        <v>500</v>
      </c>
      <c r="D36" s="28" t="b">
        <f>G16=G17+G18</f>
        <v>1</v>
      </c>
      <c r="E36" s="29" t="s">
        <v>55</v>
      </c>
      <c r="F36" s="30"/>
      <c r="G36" s="30"/>
      <c r="H36" s="30"/>
      <c r="I36" s="30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pans="1:20" s="10" customFormat="1" ht="14.25" customHeight="1">
      <c r="A37" s="42"/>
      <c r="B37" s="652"/>
      <c r="C37" s="44">
        <v>510</v>
      </c>
      <c r="D37" s="28" t="b">
        <f>H16=H17+H18</f>
        <v>1</v>
      </c>
      <c r="E37" s="29" t="s">
        <v>56</v>
      </c>
      <c r="F37" s="30"/>
      <c r="G37" s="30"/>
      <c r="H37" s="30"/>
      <c r="I37" s="30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1:20" s="10" customFormat="1" ht="14.25" customHeight="1">
      <c r="A38" s="42"/>
      <c r="B38" s="652"/>
      <c r="C38" s="44">
        <v>520</v>
      </c>
      <c r="D38" s="28" t="b">
        <f t="shared" ref="D38:D53" si="1">E3=F3+G3+H3</f>
        <v>1</v>
      </c>
      <c r="E38" s="29" t="s">
        <v>57</v>
      </c>
      <c r="F38" s="30"/>
      <c r="G38" s="30"/>
      <c r="H38" s="30"/>
      <c r="I38" s="30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</row>
    <row r="39" spans="1:20" s="10" customFormat="1" ht="14.25" customHeight="1">
      <c r="A39" s="42"/>
      <c r="B39" s="652"/>
      <c r="C39" s="44">
        <v>530</v>
      </c>
      <c r="D39" s="28" t="b">
        <f t="shared" si="1"/>
        <v>1</v>
      </c>
      <c r="E39" s="29" t="s">
        <v>58</v>
      </c>
      <c r="F39" s="30"/>
      <c r="G39" s="30"/>
      <c r="H39" s="30"/>
      <c r="I39" s="30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</row>
    <row r="40" spans="1:20" s="10" customFormat="1" ht="14.25" customHeight="1">
      <c r="A40" s="42"/>
      <c r="B40" s="652"/>
      <c r="C40" s="44">
        <v>540</v>
      </c>
      <c r="D40" s="28" t="b">
        <f t="shared" si="1"/>
        <v>1</v>
      </c>
      <c r="E40" s="29" t="s">
        <v>427</v>
      </c>
      <c r="F40" s="30"/>
      <c r="G40" s="30"/>
      <c r="H40" s="30"/>
      <c r="I40" s="30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</row>
    <row r="41" spans="1:20" s="10" customFormat="1" ht="14.25" customHeight="1">
      <c r="A41" s="42"/>
      <c r="B41" s="652"/>
      <c r="C41" s="44">
        <v>550</v>
      </c>
      <c r="D41" s="28" t="b">
        <f t="shared" si="1"/>
        <v>1</v>
      </c>
      <c r="E41" s="29" t="s">
        <v>428</v>
      </c>
      <c r="F41" s="30"/>
      <c r="G41" s="30"/>
      <c r="H41" s="30"/>
      <c r="I41" s="30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</row>
    <row r="42" spans="1:20" s="10" customFormat="1" ht="14.25" customHeight="1">
      <c r="A42" s="42"/>
      <c r="B42" s="652"/>
      <c r="C42" s="44">
        <v>560</v>
      </c>
      <c r="D42" s="28" t="b">
        <f t="shared" si="1"/>
        <v>1</v>
      </c>
      <c r="E42" s="29" t="s">
        <v>429</v>
      </c>
      <c r="F42" s="30"/>
      <c r="G42" s="30"/>
      <c r="H42" s="30"/>
      <c r="I42" s="30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</row>
    <row r="43" spans="1:20" s="10" customFormat="1" ht="14.25" customHeight="1">
      <c r="A43" s="42"/>
      <c r="B43" s="652"/>
      <c r="C43" s="44">
        <v>570</v>
      </c>
      <c r="D43" s="28" t="b">
        <f t="shared" si="1"/>
        <v>1</v>
      </c>
      <c r="E43" s="29" t="s">
        <v>430</v>
      </c>
      <c r="F43" s="30"/>
      <c r="G43" s="30"/>
      <c r="H43" s="30"/>
      <c r="I43" s="30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</row>
    <row r="44" spans="1:20" s="10" customFormat="1" ht="14.25" customHeight="1">
      <c r="A44" s="42"/>
      <c r="B44" s="652"/>
      <c r="C44" s="44">
        <v>580</v>
      </c>
      <c r="D44" s="28" t="b">
        <f t="shared" si="1"/>
        <v>1</v>
      </c>
      <c r="E44" s="29" t="s">
        <v>48</v>
      </c>
      <c r="F44" s="30"/>
      <c r="G44" s="30"/>
      <c r="H44" s="30"/>
      <c r="I44" s="30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</row>
    <row r="45" spans="1:20" s="10" customFormat="1" ht="14.25" customHeight="1">
      <c r="A45" s="42"/>
      <c r="B45" s="652"/>
      <c r="C45" s="44">
        <v>590</v>
      </c>
      <c r="D45" s="28" t="b">
        <f t="shared" si="1"/>
        <v>1</v>
      </c>
      <c r="E45" s="29" t="s">
        <v>431</v>
      </c>
      <c r="F45" s="30"/>
      <c r="G45" s="30"/>
      <c r="H45" s="30"/>
      <c r="I45" s="30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</row>
    <row r="46" spans="1:20" s="10" customFormat="1" ht="14.25" customHeight="1">
      <c r="A46" s="42"/>
      <c r="B46" s="652"/>
      <c r="C46" s="44">
        <v>600</v>
      </c>
      <c r="D46" s="28" t="b">
        <f t="shared" si="1"/>
        <v>1</v>
      </c>
      <c r="E46" s="29" t="s">
        <v>432</v>
      </c>
      <c r="F46" s="30"/>
      <c r="G46" s="30"/>
      <c r="H46" s="30"/>
      <c r="I46" s="30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</row>
    <row r="47" spans="1:20" s="10" customFormat="1" ht="14.25" customHeight="1">
      <c r="A47" s="42"/>
      <c r="B47" s="652"/>
      <c r="C47" s="44">
        <v>610</v>
      </c>
      <c r="D47" s="28" t="b">
        <f t="shared" si="1"/>
        <v>1</v>
      </c>
      <c r="E47" s="29" t="s">
        <v>433</v>
      </c>
      <c r="F47" s="30"/>
      <c r="G47" s="30"/>
      <c r="H47" s="30"/>
      <c r="I47" s="30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</row>
    <row r="48" spans="1:20" s="10" customFormat="1" ht="14.25" customHeight="1">
      <c r="A48" s="42"/>
      <c r="B48" s="652"/>
      <c r="C48" s="44">
        <v>620</v>
      </c>
      <c r="D48" s="28" t="b">
        <f t="shared" si="1"/>
        <v>1</v>
      </c>
      <c r="E48" s="29" t="s">
        <v>434</v>
      </c>
      <c r="F48" s="30"/>
      <c r="G48" s="30"/>
      <c r="H48" s="30"/>
      <c r="I48" s="30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spans="1:20" s="10" customFormat="1" ht="14.25" customHeight="1">
      <c r="A49" s="42"/>
      <c r="B49" s="652"/>
      <c r="C49" s="44">
        <v>630</v>
      </c>
      <c r="D49" s="28" t="b">
        <f t="shared" si="1"/>
        <v>1</v>
      </c>
      <c r="E49" s="29" t="s">
        <v>435</v>
      </c>
      <c r="F49" s="30"/>
      <c r="G49" s="30"/>
      <c r="H49" s="30"/>
      <c r="I49" s="30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</row>
    <row r="50" spans="1:20" s="10" customFormat="1" ht="14.25" customHeight="1">
      <c r="A50" s="42"/>
      <c r="B50" s="652"/>
      <c r="C50" s="44">
        <v>640</v>
      </c>
      <c r="D50" s="28" t="b">
        <f t="shared" si="1"/>
        <v>1</v>
      </c>
      <c r="E50" s="29" t="s">
        <v>436</v>
      </c>
      <c r="F50" s="30"/>
      <c r="G50" s="30"/>
      <c r="H50" s="30"/>
      <c r="I50" s="30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</row>
    <row r="51" spans="1:20" s="10" customFormat="1" ht="14.25" customHeight="1">
      <c r="A51" s="42"/>
      <c r="B51" s="652"/>
      <c r="C51" s="44">
        <v>650</v>
      </c>
      <c r="D51" s="28" t="b">
        <f t="shared" si="1"/>
        <v>1</v>
      </c>
      <c r="E51" s="29" t="s">
        <v>437</v>
      </c>
      <c r="F51" s="30"/>
      <c r="G51" s="30"/>
      <c r="H51" s="30"/>
      <c r="I51" s="30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</row>
    <row r="52" spans="1:20" s="10" customFormat="1" ht="14.25" customHeight="1">
      <c r="A52" s="42"/>
      <c r="B52" s="652"/>
      <c r="C52" s="44">
        <v>660</v>
      </c>
      <c r="D52" s="28" t="b">
        <f t="shared" si="1"/>
        <v>1</v>
      </c>
      <c r="E52" s="29" t="s">
        <v>438</v>
      </c>
      <c r="F52" s="30"/>
      <c r="G52" s="30"/>
      <c r="H52" s="30"/>
      <c r="I52" s="30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</row>
    <row r="53" spans="1:20" s="10" customFormat="1" ht="14.25" customHeight="1">
      <c r="A53" s="42"/>
      <c r="B53" s="652"/>
      <c r="C53" s="44">
        <v>670</v>
      </c>
      <c r="D53" s="28" t="b">
        <f t="shared" si="1"/>
        <v>1</v>
      </c>
      <c r="E53" s="29" t="s">
        <v>439</v>
      </c>
      <c r="F53" s="30"/>
      <c r="G53" s="30"/>
      <c r="H53" s="30"/>
      <c r="I53" s="30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0" s="10" customFormat="1" ht="14.25" customHeight="1">
      <c r="A54" s="42"/>
      <c r="B54" s="652"/>
      <c r="C54" s="44">
        <v>680</v>
      </c>
      <c r="D54" s="28" t="b">
        <f>E20=F20+G20+H20</f>
        <v>1</v>
      </c>
      <c r="E54" s="29" t="s">
        <v>440</v>
      </c>
      <c r="F54" s="30"/>
      <c r="G54" s="30"/>
      <c r="H54" s="30"/>
      <c r="I54" s="30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0" s="10" customFormat="1" ht="14.25" customHeight="1">
      <c r="A55" s="42"/>
      <c r="B55" s="652"/>
      <c r="C55" s="44">
        <v>690</v>
      </c>
      <c r="D55" s="28" t="b">
        <f>E21=F21+G21+H21</f>
        <v>1</v>
      </c>
      <c r="E55" s="29" t="s">
        <v>441</v>
      </c>
      <c r="F55" s="30"/>
      <c r="G55" s="30"/>
      <c r="H55" s="30"/>
      <c r="I55" s="30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</row>
    <row r="56" spans="1:20" s="10" customFormat="1" ht="14.25" customHeight="1">
      <c r="A56" s="42"/>
      <c r="B56" s="652"/>
      <c r="C56" s="44">
        <v>700</v>
      </c>
      <c r="D56" s="28" t="b">
        <f>E22=F22+G22+H22</f>
        <v>1</v>
      </c>
      <c r="E56" s="29" t="s">
        <v>442</v>
      </c>
      <c r="F56" s="30"/>
      <c r="G56" s="30"/>
      <c r="H56" s="30"/>
      <c r="I56" s="30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</row>
    <row r="57" spans="1:20" s="10" customFormat="1" ht="14.25" customHeight="1">
      <c r="A57" s="42"/>
      <c r="B57" s="652"/>
      <c r="C57" s="44">
        <v>710</v>
      </c>
      <c r="D57" s="28" t="b">
        <f>E23=F23+G23+H23</f>
        <v>1</v>
      </c>
      <c r="E57" s="29" t="s">
        <v>443</v>
      </c>
      <c r="F57" s="30"/>
      <c r="G57" s="30"/>
      <c r="H57" s="30"/>
      <c r="I57" s="30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</row>
    <row r="58" spans="1:20" s="10" customFormat="1">
      <c r="A58" s="42"/>
      <c r="B58" s="652"/>
      <c r="C58" s="44">
        <v>720</v>
      </c>
      <c r="D58" s="28" t="b">
        <f>E13='10.a'!F28+'10.a'!F53+'10.b'!E4+'10.b'!E5+'10.a'!F54</f>
        <v>1</v>
      </c>
      <c r="E58" s="32" t="s">
        <v>863</v>
      </c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</row>
    <row r="59" spans="1:20">
      <c r="A59" s="5" t="s">
        <v>861</v>
      </c>
      <c r="C59" s="44">
        <v>725</v>
      </c>
      <c r="D59" s="28" t="b">
        <f>E19=F19+G19+H19</f>
        <v>1</v>
      </c>
      <c r="E59" s="29" t="s">
        <v>852</v>
      </c>
    </row>
    <row r="60" spans="1:20">
      <c r="C60" s="2"/>
      <c r="D60" s="2"/>
      <c r="E60" s="2"/>
    </row>
    <row r="61" spans="1:20">
      <c r="C61" s="2"/>
      <c r="D61" s="2"/>
      <c r="E61" s="2"/>
    </row>
    <row r="62" spans="1:20">
      <c r="C62" s="2"/>
      <c r="D62" s="2"/>
      <c r="E62" s="2"/>
    </row>
    <row r="63" spans="1:20">
      <c r="C63" s="2"/>
      <c r="D63" s="2"/>
      <c r="E63" s="2"/>
    </row>
  </sheetData>
  <customSheetViews>
    <customSheetView guid="{5D819D0C-25F7-408A-B978-F4F86F7655CA}" showPageBreaks="1" showRuler="0" topLeftCell="A7">
      <selection activeCell="K21" sqref="K21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75" showGridLines="0" showRuler="0"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75" showGridLines="0" showRuler="0" topLeftCell="A28">
      <pageMargins left="0.75" right="0.75" top="1" bottom="1" header="0.5" footer="0.5"/>
      <pageSetup paperSize="8" scale="85" orientation="portrait" r:id="rId3"/>
      <headerFooter alignWithMargins="0"/>
    </customSheetView>
  </customSheetViews>
  <phoneticPr fontId="0" type="noConversion"/>
  <pageMargins left="0.23622047244094491" right="0.15748031496062992" top="0.98425196850393704" bottom="0.98425196850393704" header="0.51181102362204722" footer="0.51181102362204722"/>
  <pageSetup paperSize="8" scale="65" orientation="landscape" r:id="rId4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63"/>
  <sheetViews>
    <sheetView showGridLines="0" zoomScaleNormal="100" zoomScaleSheetLayoutView="100" workbookViewId="0"/>
  </sheetViews>
  <sheetFormatPr defaultColWidth="9.140625" defaultRowHeight="12.75"/>
  <cols>
    <col min="1" max="1" width="8.5703125" customWidth="1"/>
    <col min="2" max="2" width="18.7109375" customWidth="1"/>
    <col min="3" max="3" width="15.7109375" customWidth="1"/>
    <col min="4" max="4" width="13.28515625" customWidth="1"/>
    <col min="5" max="5" width="17.140625" customWidth="1"/>
    <col min="6" max="6" width="16.7109375" bestFit="1" customWidth="1"/>
    <col min="7" max="7" width="16.140625" customWidth="1"/>
  </cols>
  <sheetData>
    <row r="1" spans="1:7" s="5" customFormat="1" ht="16.5" thickBot="1">
      <c r="A1" s="372" t="s">
        <v>1259</v>
      </c>
      <c r="B1" s="208"/>
      <c r="C1" s="208"/>
      <c r="D1" s="208"/>
      <c r="E1" s="208"/>
      <c r="F1" s="208"/>
      <c r="G1" s="208"/>
    </row>
    <row r="2" spans="1:7" ht="105" customHeight="1" thickBot="1">
      <c r="A2" s="208"/>
      <c r="B2" s="315" t="s">
        <v>321</v>
      </c>
      <c r="C2" s="416" t="s">
        <v>319</v>
      </c>
      <c r="D2" s="778" t="s">
        <v>423</v>
      </c>
      <c r="E2" s="779"/>
      <c r="F2" s="780"/>
      <c r="G2" s="416" t="s">
        <v>320</v>
      </c>
    </row>
    <row r="3" spans="1:7" ht="53.25" customHeight="1" thickBot="1">
      <c r="A3" s="208"/>
      <c r="B3" s="417"/>
      <c r="C3" s="418"/>
      <c r="D3" s="778" t="s">
        <v>374</v>
      </c>
      <c r="E3" s="780"/>
      <c r="F3" s="316" t="s">
        <v>322</v>
      </c>
      <c r="G3" s="418"/>
    </row>
    <row r="4" spans="1:7" ht="75.75" thickBot="1">
      <c r="A4" s="208"/>
      <c r="B4" s="417"/>
      <c r="C4" s="418"/>
      <c r="D4" s="419" t="s">
        <v>295</v>
      </c>
      <c r="E4" s="419" t="s">
        <v>323</v>
      </c>
      <c r="F4" s="418"/>
      <c r="G4" s="418"/>
    </row>
    <row r="5" spans="1:7" ht="15.75" thickBot="1">
      <c r="A5" s="371" t="s">
        <v>338</v>
      </c>
      <c r="B5" s="241" t="s">
        <v>296</v>
      </c>
      <c r="C5" s="242" t="s">
        <v>339</v>
      </c>
      <c r="D5" s="242" t="s">
        <v>340</v>
      </c>
      <c r="E5" s="242" t="s">
        <v>341</v>
      </c>
      <c r="F5" s="242" t="s">
        <v>342</v>
      </c>
      <c r="G5" s="242" t="s">
        <v>200</v>
      </c>
    </row>
    <row r="6" spans="1:7" ht="15.75" thickBot="1">
      <c r="A6" s="420">
        <v>750</v>
      </c>
      <c r="B6" s="270" t="s">
        <v>375</v>
      </c>
      <c r="C6" s="589"/>
      <c r="D6" s="589"/>
      <c r="E6" s="589"/>
      <c r="F6" s="589"/>
      <c r="G6" s="589"/>
    </row>
    <row r="7" spans="1:7" ht="15.75" thickBot="1">
      <c r="A7" s="421">
        <v>7110</v>
      </c>
      <c r="B7" s="193" t="s">
        <v>94</v>
      </c>
      <c r="C7" s="589"/>
      <c r="D7" s="589"/>
      <c r="E7" s="589"/>
      <c r="F7" s="589"/>
      <c r="G7" s="589"/>
    </row>
    <row r="8" spans="1:7" ht="26.25" thickBot="1">
      <c r="A8" s="421">
        <v>7111</v>
      </c>
      <c r="B8" s="193"/>
      <c r="C8" s="590" t="s">
        <v>796</v>
      </c>
      <c r="D8" s="590">
        <v>340</v>
      </c>
      <c r="E8" s="590">
        <v>110</v>
      </c>
      <c r="F8" s="590">
        <v>76</v>
      </c>
      <c r="G8" s="590">
        <v>40</v>
      </c>
    </row>
    <row r="9" spans="1:7" ht="15.75" thickBot="1">
      <c r="A9" s="421">
        <v>7112</v>
      </c>
      <c r="B9" s="193"/>
      <c r="C9" s="590"/>
      <c r="D9" s="590"/>
      <c r="E9" s="590"/>
      <c r="F9" s="590"/>
      <c r="G9" s="590"/>
    </row>
    <row r="10" spans="1:7" ht="15.75" thickBot="1">
      <c r="A10" s="421">
        <v>7120</v>
      </c>
      <c r="B10" s="193" t="s">
        <v>679</v>
      </c>
      <c r="C10" s="591"/>
      <c r="D10" s="591"/>
      <c r="E10" s="591"/>
      <c r="F10" s="591"/>
      <c r="G10" s="591"/>
    </row>
    <row r="11" spans="1:7" ht="26.25" thickBot="1">
      <c r="A11" s="421">
        <v>7121</v>
      </c>
      <c r="B11" s="193"/>
      <c r="C11" s="590" t="s">
        <v>797</v>
      </c>
      <c r="D11" s="590">
        <v>340</v>
      </c>
      <c r="E11" s="590">
        <v>110</v>
      </c>
      <c r="F11" s="590">
        <v>76</v>
      </c>
      <c r="G11" s="590">
        <v>40</v>
      </c>
    </row>
    <row r="12" spans="1:7" ht="15.75" thickBot="1">
      <c r="A12" s="421">
        <v>7122</v>
      </c>
      <c r="B12" s="193"/>
      <c r="C12" s="590"/>
      <c r="D12" s="590"/>
      <c r="E12" s="590"/>
      <c r="F12" s="590"/>
      <c r="G12" s="590"/>
    </row>
    <row r="13" spans="1:7" ht="15.75" thickBot="1">
      <c r="A13" s="421">
        <v>7130</v>
      </c>
      <c r="B13" s="193" t="s">
        <v>197</v>
      </c>
      <c r="C13" s="591"/>
      <c r="D13" s="591"/>
      <c r="E13" s="591"/>
      <c r="F13" s="591"/>
      <c r="G13" s="591"/>
    </row>
    <row r="14" spans="1:7" ht="26.25" thickBot="1">
      <c r="A14" s="421">
        <v>7131</v>
      </c>
      <c r="B14" s="193"/>
      <c r="C14" s="590" t="s">
        <v>798</v>
      </c>
      <c r="D14" s="590">
        <v>340</v>
      </c>
      <c r="E14" s="590">
        <v>110</v>
      </c>
      <c r="F14" s="590">
        <v>76</v>
      </c>
      <c r="G14" s="590">
        <v>40</v>
      </c>
    </row>
    <row r="15" spans="1:7" ht="15.75" thickBot="1">
      <c r="A15" s="421">
        <v>7132</v>
      </c>
      <c r="B15" s="193"/>
      <c r="C15" s="592"/>
      <c r="D15" s="592"/>
      <c r="E15" s="592"/>
      <c r="F15" s="592"/>
      <c r="G15" s="592"/>
    </row>
    <row r="16" spans="1:7" ht="45.75" thickBot="1">
      <c r="A16" s="420">
        <v>7150</v>
      </c>
      <c r="B16" s="193" t="s">
        <v>376</v>
      </c>
      <c r="C16" s="591"/>
      <c r="D16" s="591"/>
      <c r="E16" s="591"/>
      <c r="F16" s="591"/>
      <c r="G16" s="591"/>
    </row>
    <row r="17" spans="1:7" ht="15.75" thickBot="1">
      <c r="A17" s="421">
        <v>7200</v>
      </c>
      <c r="B17" s="193" t="s">
        <v>94</v>
      </c>
      <c r="C17" s="591"/>
      <c r="D17" s="591"/>
      <c r="E17" s="591"/>
      <c r="F17" s="591"/>
      <c r="G17" s="591"/>
    </row>
    <row r="18" spans="1:7" ht="26.25" thickBot="1">
      <c r="A18" s="421">
        <v>7201</v>
      </c>
      <c r="B18" s="193"/>
      <c r="C18" s="590" t="s">
        <v>799</v>
      </c>
      <c r="D18" s="590">
        <v>340</v>
      </c>
      <c r="E18" s="590">
        <v>110</v>
      </c>
      <c r="F18" s="590">
        <v>76</v>
      </c>
      <c r="G18" s="590">
        <v>40</v>
      </c>
    </row>
    <row r="19" spans="1:7" ht="15.75" thickBot="1">
      <c r="A19" s="421">
        <v>7202</v>
      </c>
      <c r="B19" s="193"/>
      <c r="C19" s="590"/>
      <c r="D19" s="590"/>
      <c r="E19" s="590"/>
      <c r="F19" s="590"/>
      <c r="G19" s="590"/>
    </row>
    <row r="20" spans="1:7" ht="15.75" thickBot="1">
      <c r="A20" s="421">
        <v>7210</v>
      </c>
      <c r="B20" s="193" t="s">
        <v>679</v>
      </c>
      <c r="C20" s="591"/>
      <c r="D20" s="591"/>
      <c r="E20" s="591"/>
      <c r="F20" s="591"/>
      <c r="G20" s="591"/>
    </row>
    <row r="21" spans="1:7" ht="26.25" thickBot="1">
      <c r="A21" s="421">
        <v>7211</v>
      </c>
      <c r="B21" s="193"/>
      <c r="C21" s="590" t="s">
        <v>800</v>
      </c>
      <c r="D21" s="590">
        <v>340</v>
      </c>
      <c r="E21" s="590">
        <v>110</v>
      </c>
      <c r="F21" s="590">
        <v>76</v>
      </c>
      <c r="G21" s="590">
        <v>40</v>
      </c>
    </row>
    <row r="22" spans="1:7" ht="15.75" thickBot="1">
      <c r="A22" s="421">
        <v>7212</v>
      </c>
      <c r="B22" s="193"/>
      <c r="C22" s="592"/>
      <c r="D22" s="592"/>
      <c r="E22" s="592"/>
      <c r="F22" s="592"/>
      <c r="G22" s="592"/>
    </row>
    <row r="23" spans="1:7" ht="15.75" thickBot="1">
      <c r="A23" s="421">
        <v>7220</v>
      </c>
      <c r="B23" s="193" t="s">
        <v>197</v>
      </c>
      <c r="C23" s="591"/>
      <c r="D23" s="591"/>
      <c r="E23" s="591"/>
      <c r="F23" s="591"/>
      <c r="G23" s="591"/>
    </row>
    <row r="24" spans="1:7" ht="26.25" thickBot="1">
      <c r="A24" s="421">
        <v>7221</v>
      </c>
      <c r="B24" s="193"/>
      <c r="C24" s="590" t="s">
        <v>801</v>
      </c>
      <c r="D24" s="590">
        <v>340</v>
      </c>
      <c r="E24" s="590">
        <v>110</v>
      </c>
      <c r="F24" s="590">
        <v>76</v>
      </c>
      <c r="G24" s="590">
        <v>40</v>
      </c>
    </row>
    <row r="25" spans="1:7" ht="15.75" thickBot="1">
      <c r="A25" s="422">
        <v>7222</v>
      </c>
      <c r="B25" s="193"/>
      <c r="C25" s="592"/>
      <c r="D25" s="592"/>
      <c r="E25" s="592"/>
      <c r="F25" s="592"/>
      <c r="G25" s="592"/>
    </row>
    <row r="26" spans="1:7" ht="15.75" thickBot="1">
      <c r="A26" s="420">
        <v>7250</v>
      </c>
      <c r="B26" s="270" t="s">
        <v>377</v>
      </c>
      <c r="C26" s="591"/>
      <c r="D26" s="591"/>
      <c r="E26" s="591"/>
      <c r="F26" s="591"/>
      <c r="G26" s="591"/>
    </row>
    <row r="27" spans="1:7" ht="15.75" thickBot="1">
      <c r="A27" s="421">
        <v>7300</v>
      </c>
      <c r="B27" s="193" t="s">
        <v>94</v>
      </c>
      <c r="C27" s="591"/>
      <c r="D27" s="591"/>
      <c r="E27" s="591"/>
      <c r="F27" s="591"/>
      <c r="G27" s="591"/>
    </row>
    <row r="28" spans="1:7" ht="26.25" thickBot="1">
      <c r="A28" s="421">
        <v>7301</v>
      </c>
      <c r="B28" s="193"/>
      <c r="C28" s="590" t="s">
        <v>802</v>
      </c>
      <c r="D28" s="590">
        <v>340</v>
      </c>
      <c r="E28" s="590">
        <v>110</v>
      </c>
      <c r="F28" s="590">
        <v>76</v>
      </c>
      <c r="G28" s="590">
        <v>40</v>
      </c>
    </row>
    <row r="29" spans="1:7" ht="15.75" thickBot="1">
      <c r="A29" s="421">
        <v>7302</v>
      </c>
      <c r="B29" s="193"/>
      <c r="C29" s="590"/>
      <c r="D29" s="590"/>
      <c r="E29" s="590"/>
      <c r="F29" s="590"/>
      <c r="G29" s="590"/>
    </row>
    <row r="30" spans="1:7" ht="15.75" thickBot="1">
      <c r="A30" s="421">
        <v>7310</v>
      </c>
      <c r="B30" s="193" t="s">
        <v>679</v>
      </c>
      <c r="C30" s="591"/>
      <c r="D30" s="591"/>
      <c r="E30" s="591"/>
      <c r="F30" s="591"/>
      <c r="G30" s="591"/>
    </row>
    <row r="31" spans="1:7" ht="26.25" thickBot="1">
      <c r="A31" s="421">
        <v>7311</v>
      </c>
      <c r="B31" s="193"/>
      <c r="C31" s="590" t="s">
        <v>803</v>
      </c>
      <c r="D31" s="590">
        <v>340</v>
      </c>
      <c r="E31" s="590">
        <v>110</v>
      </c>
      <c r="F31" s="590">
        <v>76</v>
      </c>
      <c r="G31" s="590">
        <v>40</v>
      </c>
    </row>
    <row r="32" spans="1:7" ht="15.75" thickBot="1">
      <c r="A32" s="421">
        <v>7312</v>
      </c>
      <c r="B32" s="193"/>
      <c r="C32" s="592"/>
      <c r="D32" s="592"/>
      <c r="E32" s="592"/>
      <c r="F32" s="592"/>
      <c r="G32" s="592"/>
    </row>
    <row r="33" spans="1:7" ht="15.75" thickBot="1">
      <c r="A33" s="421">
        <v>7320</v>
      </c>
      <c r="B33" s="193" t="s">
        <v>197</v>
      </c>
      <c r="C33" s="591"/>
      <c r="D33" s="591"/>
      <c r="E33" s="591"/>
      <c r="F33" s="591"/>
      <c r="G33" s="591"/>
    </row>
    <row r="34" spans="1:7" ht="26.25" thickBot="1">
      <c r="A34" s="421">
        <v>7321</v>
      </c>
      <c r="B34" s="193"/>
      <c r="C34" s="590" t="s">
        <v>804</v>
      </c>
      <c r="D34" s="590">
        <v>340</v>
      </c>
      <c r="E34" s="590">
        <v>110</v>
      </c>
      <c r="F34" s="590">
        <v>76</v>
      </c>
      <c r="G34" s="590">
        <v>40</v>
      </c>
    </row>
    <row r="35" spans="1:7" ht="15.75" thickBot="1">
      <c r="A35" s="421">
        <v>7322</v>
      </c>
      <c r="B35" s="193"/>
      <c r="C35" s="592"/>
      <c r="D35" s="592"/>
      <c r="E35" s="592"/>
      <c r="F35" s="592"/>
      <c r="G35" s="592"/>
    </row>
    <row r="36" spans="1:7" ht="30.75" thickBot="1">
      <c r="A36" s="420">
        <v>7350</v>
      </c>
      <c r="B36" s="193" t="s">
        <v>378</v>
      </c>
      <c r="C36" s="593"/>
      <c r="D36" s="593"/>
      <c r="E36" s="593"/>
      <c r="F36" s="593"/>
      <c r="G36" s="593"/>
    </row>
    <row r="37" spans="1:7" ht="15.75" thickBot="1">
      <c r="A37" s="421">
        <v>7410</v>
      </c>
      <c r="B37" s="193" t="s">
        <v>679</v>
      </c>
      <c r="C37" s="589"/>
      <c r="D37" s="589"/>
      <c r="E37" s="589"/>
      <c r="F37" s="589"/>
      <c r="G37" s="589"/>
    </row>
    <row r="38" spans="1:7" ht="26.25" thickBot="1">
      <c r="A38" s="421">
        <v>7411</v>
      </c>
      <c r="B38" s="193"/>
      <c r="C38" s="590" t="s">
        <v>805</v>
      </c>
      <c r="D38" s="590">
        <v>340</v>
      </c>
      <c r="E38" s="590">
        <v>110</v>
      </c>
      <c r="F38" s="590">
        <v>76</v>
      </c>
      <c r="G38" s="590">
        <v>40</v>
      </c>
    </row>
    <row r="39" spans="1:7" ht="15.75" thickBot="1">
      <c r="A39" s="421">
        <v>7412</v>
      </c>
      <c r="B39" s="193"/>
      <c r="C39" s="590"/>
      <c r="D39" s="590"/>
      <c r="E39" s="590"/>
      <c r="F39" s="590"/>
      <c r="G39" s="590"/>
    </row>
    <row r="40" spans="1:7" ht="15.75" thickBot="1">
      <c r="A40" s="421">
        <v>7420</v>
      </c>
      <c r="B40" s="193" t="s">
        <v>197</v>
      </c>
      <c r="C40" s="591"/>
      <c r="D40" s="591"/>
      <c r="E40" s="591"/>
      <c r="F40" s="591"/>
      <c r="G40" s="591"/>
    </row>
    <row r="41" spans="1:7" ht="26.25" thickBot="1">
      <c r="A41" s="421">
        <v>7421</v>
      </c>
      <c r="B41" s="193"/>
      <c r="C41" s="590" t="s">
        <v>806</v>
      </c>
      <c r="D41" s="590">
        <v>340</v>
      </c>
      <c r="E41" s="590">
        <v>110</v>
      </c>
      <c r="F41" s="590">
        <v>80</v>
      </c>
      <c r="G41" s="590">
        <v>40</v>
      </c>
    </row>
    <row r="42" spans="1:7" ht="15.75" thickBot="1">
      <c r="A42" s="421">
        <v>7422</v>
      </c>
      <c r="B42" s="193"/>
      <c r="C42" s="592"/>
      <c r="D42" s="592"/>
      <c r="E42" s="592"/>
      <c r="F42" s="592"/>
      <c r="G42" s="592"/>
    </row>
    <row r="43" spans="1:7" ht="15.75" thickBot="1">
      <c r="A43" s="420">
        <v>7450</v>
      </c>
      <c r="B43" s="193" t="s">
        <v>379</v>
      </c>
      <c r="C43" s="591"/>
      <c r="D43" s="591"/>
      <c r="E43" s="591"/>
      <c r="F43" s="591"/>
      <c r="G43" s="591"/>
    </row>
    <row r="44" spans="1:7" ht="15.75" thickBot="1">
      <c r="A44" s="421">
        <v>7500</v>
      </c>
      <c r="B44" s="193" t="s">
        <v>679</v>
      </c>
      <c r="C44" s="591"/>
      <c r="D44" s="591"/>
      <c r="E44" s="591"/>
      <c r="F44" s="591"/>
      <c r="G44" s="591"/>
    </row>
    <row r="45" spans="1:7" ht="26.25" thickBot="1">
      <c r="A45" s="421">
        <v>7501</v>
      </c>
      <c r="B45" s="193"/>
      <c r="C45" s="590" t="s">
        <v>807</v>
      </c>
      <c r="D45" s="590">
        <v>340</v>
      </c>
      <c r="E45" s="590">
        <v>110</v>
      </c>
      <c r="F45" s="590">
        <v>80</v>
      </c>
      <c r="G45" s="590">
        <v>40</v>
      </c>
    </row>
    <row r="46" spans="1:7" ht="15.75" thickBot="1">
      <c r="A46" s="421">
        <v>7502</v>
      </c>
      <c r="B46" s="193"/>
      <c r="C46" s="590"/>
      <c r="D46" s="590"/>
      <c r="E46" s="590"/>
      <c r="F46" s="590"/>
      <c r="G46" s="590"/>
    </row>
    <row r="47" spans="1:7" ht="15.75" thickBot="1">
      <c r="A47" s="421">
        <v>7510</v>
      </c>
      <c r="B47" s="193" t="s">
        <v>197</v>
      </c>
      <c r="C47" s="591"/>
      <c r="D47" s="591"/>
      <c r="E47" s="591"/>
      <c r="F47" s="591"/>
      <c r="G47" s="591"/>
    </row>
    <row r="48" spans="1:7" ht="26.25" thickBot="1">
      <c r="A48" s="421">
        <v>7511</v>
      </c>
      <c r="B48" s="193"/>
      <c r="C48" s="590" t="s">
        <v>808</v>
      </c>
      <c r="D48" s="590">
        <v>340</v>
      </c>
      <c r="E48" s="590">
        <v>110</v>
      </c>
      <c r="F48" s="590">
        <v>80</v>
      </c>
      <c r="G48" s="590">
        <v>40</v>
      </c>
    </row>
    <row r="49" spans="1:11" ht="15.75" thickBot="1">
      <c r="A49" s="421">
        <v>7512</v>
      </c>
      <c r="B49" s="193"/>
      <c r="C49" s="592"/>
      <c r="D49" s="592"/>
      <c r="E49" s="592"/>
      <c r="F49" s="592"/>
      <c r="G49" s="592"/>
    </row>
    <row r="50" spans="1:11" ht="15.75" thickBot="1">
      <c r="A50" s="420">
        <v>7999</v>
      </c>
      <c r="B50" s="423" t="s">
        <v>380</v>
      </c>
      <c r="C50" s="591"/>
      <c r="D50" s="594">
        <f>SUM(D4:D49)</f>
        <v>4420</v>
      </c>
      <c r="E50" s="594">
        <f>SUM(E4:E49)</f>
        <v>1430</v>
      </c>
      <c r="F50" s="595">
        <f>SUM(F4:F49)</f>
        <v>1000</v>
      </c>
      <c r="G50" s="594">
        <f>SUM(G4:G49)</f>
        <v>520</v>
      </c>
    </row>
    <row r="51" spans="1:11" ht="15">
      <c r="A51" s="208"/>
      <c r="B51" s="208"/>
      <c r="C51" s="208"/>
      <c r="D51" s="208"/>
      <c r="E51" s="208"/>
      <c r="F51" s="596">
        <f>F50-'1.2'!E12</f>
        <v>0</v>
      </c>
      <c r="G51" s="208"/>
    </row>
    <row r="52" spans="1:11">
      <c r="A52" s="12"/>
    </row>
    <row r="55" spans="1:11" s="10" customFormat="1" ht="13.5">
      <c r="A55" s="42"/>
      <c r="B55" s="46"/>
      <c r="C55" s="33"/>
      <c r="D55" s="23" t="s">
        <v>248</v>
      </c>
      <c r="E55" s="24"/>
    </row>
    <row r="56" spans="1:11" s="10" customFormat="1" ht="13.5">
      <c r="A56" s="42"/>
      <c r="B56" s="46"/>
      <c r="C56" s="33">
        <v>10</v>
      </c>
      <c r="D56" s="23" t="b">
        <f>OR(IF(C8&lt;&gt;"",D8&lt;&gt;""),OR(AND(C8="",D8="")))</f>
        <v>1</v>
      </c>
      <c r="E56" s="24" t="s">
        <v>1260</v>
      </c>
      <c r="F56" s="42"/>
      <c r="G56" s="42"/>
      <c r="H56" s="42"/>
      <c r="I56" s="42"/>
      <c r="J56" s="42"/>
      <c r="K56" s="42"/>
    </row>
    <row r="57" spans="1:11" s="10" customFormat="1" ht="13.5">
      <c r="A57" s="42"/>
      <c r="B57" s="46"/>
      <c r="C57" s="33">
        <v>20</v>
      </c>
      <c r="D57" s="23" t="b">
        <f>OR(IF(C9&lt;&gt;"",D9&lt;&gt;""),OR(AND(C9="",D9="")))</f>
        <v>1</v>
      </c>
      <c r="E57" s="24" t="s">
        <v>1261</v>
      </c>
      <c r="F57" s="42"/>
      <c r="G57" s="42"/>
      <c r="H57" s="42"/>
      <c r="I57" s="42"/>
      <c r="J57" s="42"/>
      <c r="K57" s="42"/>
    </row>
    <row r="58" spans="1:11" s="10" customFormat="1" ht="13.5">
      <c r="A58" s="42"/>
      <c r="B58" s="46"/>
      <c r="C58" s="33">
        <v>30</v>
      </c>
      <c r="D58" s="23" t="b">
        <f>D50=SUM(D8:D49)</f>
        <v>1</v>
      </c>
      <c r="E58" s="24" t="s">
        <v>1262</v>
      </c>
      <c r="F58" s="42"/>
      <c r="G58" s="42"/>
      <c r="H58" s="42"/>
      <c r="I58" s="42"/>
      <c r="J58" s="42"/>
      <c r="K58" s="42"/>
    </row>
    <row r="59" spans="1:11" s="10" customFormat="1" ht="13.5">
      <c r="A59" s="42"/>
      <c r="B59" s="46"/>
      <c r="C59" s="63">
        <v>40</v>
      </c>
      <c r="D59" s="23" t="b">
        <f>E50=SUM(E8:E49)</f>
        <v>1</v>
      </c>
      <c r="E59" s="24" t="s">
        <v>1263</v>
      </c>
      <c r="F59" s="42"/>
      <c r="G59" s="42"/>
      <c r="H59" s="42"/>
      <c r="I59" s="42"/>
      <c r="J59" s="42"/>
      <c r="K59" s="42"/>
    </row>
    <row r="60" spans="1:11" s="10" customFormat="1" ht="13.5">
      <c r="A60" s="42"/>
      <c r="B60" s="46"/>
      <c r="C60" s="63">
        <v>50</v>
      </c>
      <c r="D60" s="23" t="b">
        <f>F50=SUM(F8:F49)</f>
        <v>1</v>
      </c>
      <c r="E60" s="24" t="s">
        <v>1264</v>
      </c>
      <c r="F60" s="42"/>
      <c r="G60" s="42"/>
      <c r="H60" s="42"/>
      <c r="I60" s="42"/>
      <c r="J60" s="42"/>
      <c r="K60" s="42"/>
    </row>
    <row r="61" spans="1:11" s="10" customFormat="1" ht="13.5">
      <c r="A61" s="42"/>
      <c r="B61" s="46"/>
      <c r="C61" s="33">
        <v>60</v>
      </c>
      <c r="D61" s="23" t="b">
        <f>G50=SUM(G8:G49)</f>
        <v>1</v>
      </c>
      <c r="E61" s="24" t="s">
        <v>1265</v>
      </c>
      <c r="F61" s="42"/>
      <c r="G61" s="42"/>
      <c r="H61" s="42"/>
      <c r="I61" s="42"/>
      <c r="J61" s="42"/>
      <c r="K61" s="42"/>
    </row>
    <row r="62" spans="1:11" s="10" customFormat="1" ht="13.5">
      <c r="A62" s="42"/>
      <c r="B62" s="46"/>
      <c r="C62" s="63">
        <v>70</v>
      </c>
      <c r="D62" s="23" t="b">
        <f>F50='1.2'!E12</f>
        <v>1</v>
      </c>
      <c r="E62" s="24" t="s">
        <v>1266</v>
      </c>
      <c r="F62" s="42"/>
      <c r="G62" s="42"/>
      <c r="H62" s="42"/>
      <c r="I62" s="42"/>
      <c r="J62" s="42"/>
      <c r="K62" s="42"/>
    </row>
    <row r="63" spans="1:11">
      <c r="C63" s="2"/>
      <c r="D63" s="2"/>
      <c r="E63" s="2"/>
      <c r="F63" s="2"/>
      <c r="G63" s="2"/>
      <c r="H63" s="2"/>
      <c r="I63" s="2"/>
      <c r="J63" s="2"/>
      <c r="K63" s="2"/>
    </row>
  </sheetData>
  <customSheetViews>
    <customSheetView guid="{5D819D0C-25F7-408A-B978-F4F86F7655CA}" showPageBreaks="1" showRuler="0" topLeftCell="A3">
      <selection activeCell="J6" sqref="J6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75" showGridLines="0" showRuler="0">
      <selection activeCell="A2" sqref="A2"/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75" showGridLines="0" showRuler="0">
      <selection activeCell="A2" sqref="A2"/>
      <pageMargins left="0.75" right="0.75" top="1" bottom="1" header="0.5" footer="0.5"/>
      <pageSetup paperSize="8" scale="85" orientation="portrait" r:id="rId3"/>
      <headerFooter alignWithMargins="0"/>
    </customSheetView>
  </customSheetViews>
  <mergeCells count="2">
    <mergeCell ref="D2:F2"/>
    <mergeCell ref="D3:E3"/>
  </mergeCells>
  <phoneticPr fontId="0" type="noConversion"/>
  <pageMargins left="0.75" right="0.75" top="1" bottom="1" header="0.5" footer="0.5"/>
  <pageSetup paperSize="8" scale="74" orientation="portrait" r:id="rId4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36"/>
  <sheetViews>
    <sheetView showGridLines="0" zoomScaleNormal="100" zoomScaleSheetLayoutView="100" workbookViewId="0"/>
  </sheetViews>
  <sheetFormatPr defaultColWidth="9.140625" defaultRowHeight="12.75"/>
  <cols>
    <col min="1" max="1" width="41.28515625" customWidth="1"/>
    <col min="2" max="2" width="20.7109375" customWidth="1"/>
    <col min="3" max="3" width="9.28515625" customWidth="1"/>
    <col min="14" max="14" width="10.85546875" customWidth="1"/>
  </cols>
  <sheetData>
    <row r="1" spans="1:4" s="5" customFormat="1" ht="16.5" thickBot="1">
      <c r="A1" s="372" t="s">
        <v>1273</v>
      </c>
      <c r="B1" s="208"/>
      <c r="C1" s="208"/>
      <c r="D1" s="208"/>
    </row>
    <row r="2" spans="1:4" ht="15" customHeight="1">
      <c r="A2" s="781"/>
      <c r="B2" s="783" t="s">
        <v>90</v>
      </c>
      <c r="C2" s="427"/>
      <c r="D2" s="783" t="s">
        <v>528</v>
      </c>
    </row>
    <row r="3" spans="1:4" ht="63.75" customHeight="1" thickBot="1">
      <c r="A3" s="782"/>
      <c r="B3" s="784"/>
      <c r="C3" s="282"/>
      <c r="D3" s="784"/>
    </row>
    <row r="4" spans="1:4" s="2" customFormat="1" ht="15.75" thickBot="1">
      <c r="A4" s="428"/>
      <c r="B4" s="430"/>
      <c r="C4" s="261" t="s">
        <v>338</v>
      </c>
      <c r="D4" s="212" t="s">
        <v>339</v>
      </c>
    </row>
    <row r="5" spans="1:4" ht="15.75" thickBot="1">
      <c r="A5" s="349" t="s">
        <v>704</v>
      </c>
      <c r="B5" s="331" t="s">
        <v>536</v>
      </c>
      <c r="C5" s="262"/>
      <c r="D5" s="212"/>
    </row>
    <row r="6" spans="1:4" ht="18" customHeight="1" thickBot="1">
      <c r="A6" s="224" t="s">
        <v>705</v>
      </c>
      <c r="B6" s="328" t="s">
        <v>629</v>
      </c>
      <c r="C6" s="278">
        <v>7110</v>
      </c>
      <c r="D6" s="565">
        <f>+D7+D8+D9</f>
        <v>60</v>
      </c>
    </row>
    <row r="7" spans="1:4" ht="18" customHeight="1" thickBot="1">
      <c r="A7" s="429" t="s">
        <v>706</v>
      </c>
      <c r="B7" s="328" t="s">
        <v>630</v>
      </c>
      <c r="C7" s="278">
        <v>7120</v>
      </c>
      <c r="D7" s="566">
        <v>20</v>
      </c>
    </row>
    <row r="8" spans="1:4" ht="18" customHeight="1" thickBot="1">
      <c r="A8" s="429" t="s">
        <v>707</v>
      </c>
      <c r="B8" s="328" t="s">
        <v>631</v>
      </c>
      <c r="C8" s="278">
        <v>7130</v>
      </c>
      <c r="D8" s="566">
        <v>20</v>
      </c>
    </row>
    <row r="9" spans="1:4" ht="16.5" customHeight="1" thickBot="1">
      <c r="A9" s="429" t="s">
        <v>498</v>
      </c>
      <c r="B9" s="328" t="s">
        <v>632</v>
      </c>
      <c r="C9" s="278">
        <v>7140</v>
      </c>
      <c r="D9" s="566">
        <v>20</v>
      </c>
    </row>
    <row r="10" spans="1:4" ht="15.75" thickBot="1">
      <c r="A10" s="224" t="s">
        <v>708</v>
      </c>
      <c r="B10" s="328" t="s">
        <v>536</v>
      </c>
      <c r="C10" s="278">
        <v>7150</v>
      </c>
      <c r="D10" s="566">
        <v>20</v>
      </c>
    </row>
    <row r="11" spans="1:4" ht="15.75" thickBot="1">
      <c r="A11" s="224" t="s">
        <v>709</v>
      </c>
      <c r="B11" s="328" t="s">
        <v>536</v>
      </c>
      <c r="C11" s="278">
        <v>7160</v>
      </c>
      <c r="D11" s="565">
        <f>+D12+D13+D14</f>
        <v>55</v>
      </c>
    </row>
    <row r="12" spans="1:4" ht="15.75" thickBot="1">
      <c r="A12" s="429" t="s">
        <v>710</v>
      </c>
      <c r="B12" s="328" t="s">
        <v>633</v>
      </c>
      <c r="C12" s="278">
        <v>7170</v>
      </c>
      <c r="D12" s="566">
        <v>20</v>
      </c>
    </row>
    <row r="13" spans="1:4" ht="15.75" thickBot="1">
      <c r="A13" s="429" t="s">
        <v>711</v>
      </c>
      <c r="B13" s="328" t="s">
        <v>634</v>
      </c>
      <c r="C13" s="278">
        <v>7180</v>
      </c>
      <c r="D13" s="566">
        <v>20</v>
      </c>
    </row>
    <row r="14" spans="1:4" ht="15.75" thickBot="1">
      <c r="A14" s="429" t="s">
        <v>712</v>
      </c>
      <c r="B14" s="328" t="s">
        <v>713</v>
      </c>
      <c r="C14" s="278">
        <v>7190</v>
      </c>
      <c r="D14" s="566">
        <v>15</v>
      </c>
    </row>
    <row r="15" spans="1:4" ht="15.75" thickBot="1">
      <c r="A15" s="224" t="s">
        <v>714</v>
      </c>
      <c r="B15" s="328" t="s">
        <v>635</v>
      </c>
      <c r="C15" s="278">
        <v>7200</v>
      </c>
      <c r="D15" s="566">
        <v>20</v>
      </c>
    </row>
    <row r="16" spans="1:4" ht="15.75" thickBot="1">
      <c r="A16" s="224" t="s">
        <v>715</v>
      </c>
      <c r="B16" s="328" t="s">
        <v>636</v>
      </c>
      <c r="C16" s="278">
        <v>7210</v>
      </c>
      <c r="D16" s="566">
        <v>10</v>
      </c>
    </row>
    <row r="17" spans="1:4" ht="15.75" thickBot="1">
      <c r="A17" s="224" t="s">
        <v>716</v>
      </c>
      <c r="B17" s="328" t="s">
        <v>536</v>
      </c>
      <c r="C17" s="278">
        <v>7220</v>
      </c>
      <c r="D17" s="566">
        <v>15</v>
      </c>
    </row>
    <row r="18" spans="1:4" ht="15.75" thickBot="1">
      <c r="A18" s="224" t="s">
        <v>717</v>
      </c>
      <c r="B18" s="328" t="s">
        <v>536</v>
      </c>
      <c r="C18" s="278">
        <v>7230</v>
      </c>
      <c r="D18" s="566">
        <v>15</v>
      </c>
    </row>
    <row r="19" spans="1:4" ht="15.75" thickBot="1">
      <c r="A19" s="224" t="s">
        <v>498</v>
      </c>
      <c r="B19" s="328" t="s">
        <v>637</v>
      </c>
      <c r="C19" s="335">
        <v>7240</v>
      </c>
      <c r="D19" s="566">
        <v>5</v>
      </c>
    </row>
    <row r="20" spans="1:4" ht="15.75" thickBot="1">
      <c r="A20" s="360" t="s">
        <v>380</v>
      </c>
      <c r="B20" s="331" t="s">
        <v>536</v>
      </c>
      <c r="C20" s="261">
        <v>7299</v>
      </c>
      <c r="D20" s="613">
        <f>+D6+D10+D11+D15+D16+D17+D18+D19</f>
        <v>200</v>
      </c>
    </row>
    <row r="21" spans="1:4" ht="15.75" thickBot="1">
      <c r="A21" s="349" t="s">
        <v>718</v>
      </c>
      <c r="B21" s="331" t="s">
        <v>719</v>
      </c>
      <c r="C21" s="262"/>
      <c r="D21" s="614"/>
    </row>
    <row r="22" spans="1:4" ht="15.75" thickBot="1">
      <c r="A22" s="224" t="s">
        <v>720</v>
      </c>
      <c r="B22" s="328" t="s">
        <v>638</v>
      </c>
      <c r="C22" s="278">
        <v>7310</v>
      </c>
      <c r="D22" s="566">
        <v>20</v>
      </c>
    </row>
    <row r="23" spans="1:4" ht="15.75" thickBot="1">
      <c r="A23" s="224" t="s">
        <v>711</v>
      </c>
      <c r="B23" s="328" t="s">
        <v>639</v>
      </c>
      <c r="C23" s="278">
        <v>7320</v>
      </c>
      <c r="D23" s="566">
        <v>20</v>
      </c>
    </row>
    <row r="24" spans="1:4" ht="15.75" thickBot="1">
      <c r="A24" s="224" t="s">
        <v>708</v>
      </c>
      <c r="B24" s="328" t="s">
        <v>536</v>
      </c>
      <c r="C24" s="278">
        <v>7330</v>
      </c>
      <c r="D24" s="566">
        <v>20</v>
      </c>
    </row>
    <row r="25" spans="1:4" ht="15.75" thickBot="1">
      <c r="A25" s="224" t="s">
        <v>595</v>
      </c>
      <c r="B25" s="328" t="s">
        <v>640</v>
      </c>
      <c r="C25" s="278">
        <v>7340</v>
      </c>
      <c r="D25" s="566">
        <v>20</v>
      </c>
    </row>
    <row r="26" spans="1:4" ht="15.75" thickBot="1">
      <c r="A26" s="224" t="s">
        <v>498</v>
      </c>
      <c r="B26" s="328" t="s">
        <v>536</v>
      </c>
      <c r="C26" s="335">
        <v>7350</v>
      </c>
      <c r="D26" s="566">
        <v>20</v>
      </c>
    </row>
    <row r="27" spans="1:4" ht="15.75" thickBot="1">
      <c r="A27" s="336" t="s">
        <v>380</v>
      </c>
      <c r="B27" s="331" t="s">
        <v>536</v>
      </c>
      <c r="C27" s="261">
        <v>7999</v>
      </c>
      <c r="D27" s="565">
        <f>SUM(D22:D26)</f>
        <v>100</v>
      </c>
    </row>
    <row r="28" spans="1:4">
      <c r="D28" s="521">
        <f>D20-'2.0'!E31</f>
        <v>0</v>
      </c>
    </row>
    <row r="29" spans="1:4">
      <c r="D29" s="521">
        <f>D27-'2.0'!E32</f>
        <v>0</v>
      </c>
    </row>
    <row r="30" spans="1:4" s="10" customFormat="1" ht="13.5">
      <c r="A30" s="42"/>
      <c r="B30" s="33">
        <v>10</v>
      </c>
      <c r="C30" s="23" t="b">
        <f>D20=D6+D10+D11+SUM(D15:D19)</f>
        <v>1</v>
      </c>
      <c r="D30" s="24" t="s">
        <v>1267</v>
      </c>
    </row>
    <row r="31" spans="1:4" s="10" customFormat="1" ht="13.5">
      <c r="A31" s="42"/>
      <c r="B31" s="33">
        <v>20</v>
      </c>
      <c r="C31" s="23" t="b">
        <f>D27=SUM(D22:D26)</f>
        <v>1</v>
      </c>
      <c r="D31" s="24" t="s">
        <v>1268</v>
      </c>
    </row>
    <row r="32" spans="1:4" s="10" customFormat="1" ht="13.5">
      <c r="A32" s="42"/>
      <c r="B32" s="22">
        <v>30</v>
      </c>
      <c r="C32" s="23" t="b">
        <f>D6=SUM(D7:D9)</f>
        <v>1</v>
      </c>
      <c r="D32" s="24" t="s">
        <v>1269</v>
      </c>
    </row>
    <row r="33" spans="1:4" s="10" customFormat="1" ht="13.5">
      <c r="A33" s="42"/>
      <c r="B33" s="22">
        <v>40</v>
      </c>
      <c r="C33" s="23" t="b">
        <f>D11=SUM(D12:D14)</f>
        <v>1</v>
      </c>
      <c r="D33" s="24" t="s">
        <v>1270</v>
      </c>
    </row>
    <row r="34" spans="1:4" s="10" customFormat="1" ht="13.5">
      <c r="A34" s="42"/>
      <c r="B34" s="22">
        <v>50</v>
      </c>
      <c r="C34" s="23" t="b">
        <f>D20='2.0'!E31</f>
        <v>1</v>
      </c>
      <c r="D34" s="24" t="s">
        <v>1271</v>
      </c>
    </row>
    <row r="35" spans="1:4" s="10" customFormat="1" ht="13.5">
      <c r="A35" s="42"/>
      <c r="B35" s="22">
        <v>60</v>
      </c>
      <c r="C35" s="23" t="b">
        <f>D27='2.0'!E32</f>
        <v>1</v>
      </c>
      <c r="D35" s="24" t="s">
        <v>1272</v>
      </c>
    </row>
    <row r="36" spans="1:4">
      <c r="C36" s="2"/>
    </row>
  </sheetData>
  <customSheetViews>
    <customSheetView guid="{5D819D0C-25F7-408A-B978-F4F86F7655CA}" showPageBreaks="1" showRuler="0">
      <selection activeCell="A23" sqref="A23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130" showGridLines="0" showRuler="0"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130" showGridLines="0" showRuler="0">
      <pageMargins left="0.75" right="0.75" top="1" bottom="1" header="0.5" footer="0.5"/>
      <pageSetup paperSize="8" scale="85" orientation="portrait" r:id="rId3"/>
      <headerFooter alignWithMargins="0"/>
    </customSheetView>
  </customSheetViews>
  <mergeCells count="3">
    <mergeCell ref="A2:A3"/>
    <mergeCell ref="D2:D3"/>
    <mergeCell ref="B2:B3"/>
  </mergeCells>
  <phoneticPr fontId="0" type="noConversion"/>
  <pageMargins left="0.75" right="0.75" top="1" bottom="1" header="0.5" footer="0.5"/>
  <pageSetup paperSize="8" scale="63" orientation="portrait" r:id="rId4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26"/>
  <sheetViews>
    <sheetView showGridLines="0" zoomScaleNormal="100" zoomScaleSheetLayoutView="100" workbookViewId="0"/>
  </sheetViews>
  <sheetFormatPr defaultColWidth="9.140625" defaultRowHeight="12.75"/>
  <cols>
    <col min="1" max="1" width="42.42578125" customWidth="1"/>
    <col min="2" max="2" width="24" customWidth="1"/>
    <col min="3" max="3" width="7.28515625" customWidth="1"/>
    <col min="4" max="4" width="9.28515625" customWidth="1"/>
    <col min="5" max="5" width="9.42578125" customWidth="1"/>
    <col min="6" max="6" width="9.28515625" customWidth="1"/>
    <col min="7" max="9" width="9.140625" customWidth="1"/>
    <col min="10" max="10" width="17.7109375" customWidth="1"/>
  </cols>
  <sheetData>
    <row r="1" spans="1:8" ht="16.5" thickBot="1">
      <c r="A1" s="372" t="s">
        <v>1274</v>
      </c>
      <c r="B1" s="208"/>
      <c r="C1" s="208"/>
      <c r="D1" s="208"/>
      <c r="E1" s="208"/>
      <c r="F1" s="208"/>
      <c r="G1" s="208"/>
      <c r="H1" s="208"/>
    </row>
    <row r="2" spans="1:8" ht="89.25" customHeight="1" thickBot="1">
      <c r="A2" s="209"/>
      <c r="B2" s="200" t="s">
        <v>390</v>
      </c>
      <c r="C2" s="284"/>
      <c r="D2" s="200" t="s">
        <v>596</v>
      </c>
      <c r="E2" s="200" t="s">
        <v>597</v>
      </c>
      <c r="F2" s="200" t="s">
        <v>598</v>
      </c>
      <c r="G2" s="208"/>
      <c r="H2" s="208"/>
    </row>
    <row r="3" spans="1:8" s="2" customFormat="1" ht="15.75" customHeight="1" thickBot="1">
      <c r="A3" s="432"/>
      <c r="B3" s="268"/>
      <c r="C3" s="261" t="s">
        <v>338</v>
      </c>
      <c r="D3" s="386" t="s">
        <v>339</v>
      </c>
      <c r="E3" s="386" t="s">
        <v>340</v>
      </c>
      <c r="F3" s="386" t="s">
        <v>341</v>
      </c>
      <c r="G3" s="387"/>
      <c r="H3" s="387"/>
    </row>
    <row r="4" spans="1:8" ht="17.25" customHeight="1" thickBot="1">
      <c r="A4" s="224" t="s">
        <v>383</v>
      </c>
      <c r="B4" s="433" t="s">
        <v>599</v>
      </c>
      <c r="C4" s="434">
        <v>7100</v>
      </c>
      <c r="D4" s="566">
        <v>50</v>
      </c>
      <c r="E4" s="566">
        <v>30</v>
      </c>
      <c r="F4" s="565">
        <f>+D4-E4</f>
        <v>20</v>
      </c>
      <c r="G4" s="208"/>
      <c r="H4" s="208"/>
    </row>
    <row r="5" spans="1:8" ht="16.5" customHeight="1" thickBot="1">
      <c r="A5" s="224" t="s">
        <v>385</v>
      </c>
      <c r="B5" s="433" t="s">
        <v>641</v>
      </c>
      <c r="C5" s="435">
        <v>7110</v>
      </c>
      <c r="D5" s="566">
        <v>50</v>
      </c>
      <c r="E5" s="566">
        <v>30</v>
      </c>
      <c r="F5" s="565">
        <f>+D5-E5</f>
        <v>20</v>
      </c>
      <c r="G5" s="208"/>
      <c r="H5" s="208"/>
    </row>
    <row r="6" spans="1:8" ht="15.75" thickBot="1">
      <c r="A6" s="224" t="s">
        <v>159</v>
      </c>
      <c r="B6" s="433" t="s">
        <v>642</v>
      </c>
      <c r="C6" s="435">
        <v>7120</v>
      </c>
      <c r="D6" s="566">
        <v>50</v>
      </c>
      <c r="E6" s="566">
        <v>30</v>
      </c>
      <c r="F6" s="565">
        <f>+D6-E6</f>
        <v>20</v>
      </c>
      <c r="G6" s="208"/>
      <c r="H6" s="208"/>
    </row>
    <row r="7" spans="1:8" ht="15.75" thickBot="1">
      <c r="A7" s="224" t="s">
        <v>13</v>
      </c>
      <c r="B7" s="433" t="s">
        <v>643</v>
      </c>
      <c r="C7" s="435">
        <v>7130</v>
      </c>
      <c r="D7" s="566">
        <v>50</v>
      </c>
      <c r="E7" s="566">
        <v>30</v>
      </c>
      <c r="F7" s="565">
        <f>+D7-E7</f>
        <v>20</v>
      </c>
      <c r="G7" s="208"/>
      <c r="H7" s="208"/>
    </row>
    <row r="8" spans="1:8" ht="15.75" thickBot="1">
      <c r="A8" s="224" t="s">
        <v>540</v>
      </c>
      <c r="B8" s="328" t="s">
        <v>600</v>
      </c>
      <c r="C8" s="436">
        <v>7140</v>
      </c>
      <c r="D8" s="566">
        <v>50</v>
      </c>
      <c r="E8" s="566">
        <v>30</v>
      </c>
      <c r="F8" s="565">
        <f>+D8-E8</f>
        <v>20</v>
      </c>
      <c r="G8" s="208"/>
      <c r="H8" s="208"/>
    </row>
    <row r="9" spans="1:8" ht="15.75" thickBot="1">
      <c r="A9" s="336" t="s">
        <v>380</v>
      </c>
      <c r="B9" s="261"/>
      <c r="C9" s="261">
        <v>7999</v>
      </c>
      <c r="D9" s="565">
        <f>SUM(D4:D8)</f>
        <v>250</v>
      </c>
      <c r="E9" s="565">
        <f>SUM(E4:E8)</f>
        <v>150</v>
      </c>
      <c r="F9" s="565">
        <f>SUM(F4:F8)</f>
        <v>100</v>
      </c>
      <c r="G9" s="208"/>
      <c r="H9" s="208"/>
    </row>
    <row r="10" spans="1:8" ht="15">
      <c r="A10" s="208"/>
      <c r="B10" s="208"/>
      <c r="C10" s="208"/>
      <c r="D10" s="208"/>
      <c r="E10" s="208"/>
      <c r="F10" s="615">
        <f>F9-'2.0'!E33</f>
        <v>0</v>
      </c>
      <c r="G10" s="208"/>
      <c r="H10" s="208"/>
    </row>
    <row r="12" spans="1:8" s="10" customFormat="1" ht="13.5">
      <c r="A12" s="42"/>
      <c r="B12" s="46"/>
      <c r="C12" s="33">
        <v>10</v>
      </c>
      <c r="D12" s="23" t="b">
        <f>D9=SUM(D4:D8)</f>
        <v>1</v>
      </c>
      <c r="E12" s="24" t="s">
        <v>1275</v>
      </c>
    </row>
    <row r="13" spans="1:8" s="10" customFormat="1" ht="13.5">
      <c r="A13" s="42"/>
      <c r="B13" s="46"/>
      <c r="C13" s="33">
        <v>20</v>
      </c>
      <c r="D13" s="23" t="b">
        <f>E9=SUM(E4:E8)</f>
        <v>1</v>
      </c>
      <c r="E13" s="24" t="s">
        <v>1276</v>
      </c>
    </row>
    <row r="14" spans="1:8" s="10" customFormat="1" ht="13.5">
      <c r="A14" s="42"/>
      <c r="B14" s="46"/>
      <c r="C14" s="33">
        <v>30</v>
      </c>
      <c r="D14" s="23" t="b">
        <f>F9=SUM(F4:F8)</f>
        <v>1</v>
      </c>
      <c r="E14" s="24" t="s">
        <v>1277</v>
      </c>
    </row>
    <row r="15" spans="1:8" s="10" customFormat="1" ht="13.5">
      <c r="A15" s="42"/>
      <c r="B15" s="46"/>
      <c r="C15" s="33">
        <v>40</v>
      </c>
      <c r="D15" s="23" t="b">
        <f t="shared" ref="D15:D20" si="0">F4=D4-E4</f>
        <v>1</v>
      </c>
      <c r="E15" s="24" t="s">
        <v>1278</v>
      </c>
    </row>
    <row r="16" spans="1:8" s="10" customFormat="1" ht="13.5">
      <c r="A16" s="42"/>
      <c r="B16" s="46"/>
      <c r="C16" s="33">
        <v>50</v>
      </c>
      <c r="D16" s="23" t="b">
        <f t="shared" si="0"/>
        <v>1</v>
      </c>
      <c r="E16" s="24" t="s">
        <v>1279</v>
      </c>
    </row>
    <row r="17" spans="1:8" s="10" customFormat="1" ht="13.5">
      <c r="A17" s="42"/>
      <c r="B17" s="46"/>
      <c r="C17" s="33">
        <v>60</v>
      </c>
      <c r="D17" s="23" t="b">
        <f t="shared" si="0"/>
        <v>1</v>
      </c>
      <c r="E17" s="24" t="s">
        <v>1280</v>
      </c>
    </row>
    <row r="18" spans="1:8" s="10" customFormat="1" ht="13.5">
      <c r="A18" s="42"/>
      <c r="B18" s="46"/>
      <c r="C18" s="33">
        <v>70</v>
      </c>
      <c r="D18" s="23" t="b">
        <f t="shared" si="0"/>
        <v>1</v>
      </c>
      <c r="E18" s="24" t="s">
        <v>1281</v>
      </c>
    </row>
    <row r="19" spans="1:8" s="10" customFormat="1" ht="13.5">
      <c r="A19" s="42"/>
      <c r="B19" s="46"/>
      <c r="C19" s="33">
        <v>80</v>
      </c>
      <c r="D19" s="23" t="b">
        <f t="shared" si="0"/>
        <v>1</v>
      </c>
      <c r="E19" s="24" t="s">
        <v>1282</v>
      </c>
    </row>
    <row r="20" spans="1:8" s="10" customFormat="1" ht="13.5">
      <c r="A20" s="42"/>
      <c r="B20" s="46"/>
      <c r="C20" s="33">
        <v>90</v>
      </c>
      <c r="D20" s="23" t="b">
        <f t="shared" si="0"/>
        <v>1</v>
      </c>
      <c r="E20" s="24" t="s">
        <v>1283</v>
      </c>
    </row>
    <row r="21" spans="1:8" s="10" customFormat="1" ht="13.5">
      <c r="A21" s="42"/>
      <c r="B21" s="46"/>
      <c r="C21" s="33">
        <v>100</v>
      </c>
      <c r="D21" s="23" t="b">
        <f>F4='2.0'!E34</f>
        <v>1</v>
      </c>
      <c r="E21" s="24" t="s">
        <v>1284</v>
      </c>
      <c r="F21" s="42"/>
      <c r="G21" s="42"/>
      <c r="H21" s="42"/>
    </row>
    <row r="22" spans="1:8" ht="13.5">
      <c r="C22" s="33">
        <v>110</v>
      </c>
      <c r="D22" s="23" t="b">
        <f>F5='2.0'!E34</f>
        <v>1</v>
      </c>
      <c r="E22" s="24" t="s">
        <v>1285</v>
      </c>
    </row>
    <row r="23" spans="1:8" ht="13.5">
      <c r="C23" s="33">
        <v>120</v>
      </c>
      <c r="D23" s="23" t="b">
        <f>F6='2.0'!E35</f>
        <v>1</v>
      </c>
      <c r="E23" s="24" t="s">
        <v>1286</v>
      </c>
    </row>
    <row r="24" spans="1:8" ht="13.5">
      <c r="C24" s="33">
        <v>130</v>
      </c>
      <c r="D24" s="23" t="b">
        <f>F7='2.0'!E36</f>
        <v>1</v>
      </c>
      <c r="E24" s="24" t="s">
        <v>1287</v>
      </c>
    </row>
    <row r="25" spans="1:8" ht="13.5">
      <c r="C25" s="33">
        <v>140</v>
      </c>
      <c r="D25" s="23" t="b">
        <f>F8='2.0'!E37</f>
        <v>1</v>
      </c>
      <c r="E25" s="24" t="s">
        <v>1288</v>
      </c>
    </row>
    <row r="26" spans="1:8" ht="13.5">
      <c r="C26" s="33">
        <v>150</v>
      </c>
      <c r="D26" s="23" t="b">
        <f>F9='2.0'!E32</f>
        <v>1</v>
      </c>
      <c r="E26" s="24" t="s">
        <v>1289</v>
      </c>
    </row>
  </sheetData>
  <customSheetViews>
    <customSheetView guid="{5D819D0C-25F7-408A-B978-F4F86F7655CA}" showPageBreaks="1" showRuler="0">
      <selection activeCell="A23" sqref="A23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130" showGridLines="0" showRuler="0"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130" showGridLines="0" showRuler="0">
      <pageMargins left="0.75" right="0.75" top="1" bottom="1" header="0.5" footer="0.5"/>
      <pageSetup paperSize="8" scale="85" orientation="portrait" r:id="rId3"/>
      <headerFooter alignWithMargins="0"/>
    </customSheetView>
  </customSheetViews>
  <phoneticPr fontId="0" type="noConversion"/>
  <pageMargins left="0.75" right="0.75" top="1" bottom="1" header="0.5" footer="0.5"/>
  <pageSetup paperSize="8" scale="124" orientation="landscape" r:id="rId4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6"/>
  <sheetViews>
    <sheetView showGridLines="0" zoomScaleNormal="100" zoomScaleSheetLayoutView="100" workbookViewId="0"/>
  </sheetViews>
  <sheetFormatPr defaultColWidth="9.140625" defaultRowHeight="12.75"/>
  <cols>
    <col min="1" max="1" width="57" customWidth="1"/>
    <col min="2" max="2" width="26.5703125" customWidth="1"/>
    <col min="3" max="3" width="11.42578125" customWidth="1"/>
    <col min="4" max="4" width="9.85546875" customWidth="1"/>
    <col min="5" max="5" width="9.7109375" customWidth="1"/>
    <col min="6" max="6" width="10" customWidth="1"/>
    <col min="7" max="7" width="10.140625" customWidth="1"/>
    <col min="8" max="8" width="9.140625" customWidth="1"/>
    <col min="9" max="9" width="20" customWidth="1"/>
  </cols>
  <sheetData>
    <row r="1" spans="1:8" s="5" customFormat="1" ht="16.5" thickBot="1">
      <c r="A1" s="372" t="s">
        <v>1290</v>
      </c>
      <c r="B1" s="208"/>
      <c r="C1" s="208"/>
      <c r="D1" s="208"/>
      <c r="E1" s="208"/>
      <c r="F1" s="208"/>
      <c r="G1" s="208"/>
    </row>
    <row r="2" spans="1:8" ht="111" customHeight="1" thickBot="1">
      <c r="A2" s="51"/>
      <c r="B2" s="200" t="s">
        <v>390</v>
      </c>
      <c r="C2" s="431"/>
      <c r="D2" s="200" t="s">
        <v>601</v>
      </c>
      <c r="E2" s="200" t="s">
        <v>602</v>
      </c>
      <c r="F2" s="200" t="s">
        <v>598</v>
      </c>
      <c r="G2" s="200" t="s">
        <v>603</v>
      </c>
    </row>
    <row r="3" spans="1:8" ht="15.75" thickBot="1">
      <c r="A3" s="373"/>
      <c r="B3" s="425"/>
      <c r="C3" s="262" t="s">
        <v>338</v>
      </c>
      <c r="D3" s="437" t="s">
        <v>339</v>
      </c>
      <c r="E3" s="437" t="s">
        <v>340</v>
      </c>
      <c r="F3" s="437" t="s">
        <v>341</v>
      </c>
      <c r="G3" s="437" t="s">
        <v>342</v>
      </c>
      <c r="H3" s="17"/>
    </row>
    <row r="4" spans="1:8" ht="17.25" customHeight="1" thickBot="1">
      <c r="A4" s="375" t="s">
        <v>604</v>
      </c>
      <c r="B4" s="374" t="s">
        <v>606</v>
      </c>
      <c r="C4" s="252">
        <v>7100</v>
      </c>
      <c r="D4" s="616">
        <v>100</v>
      </c>
      <c r="E4" s="616">
        <v>50</v>
      </c>
      <c r="F4" s="595">
        <f>D4-E4</f>
        <v>50</v>
      </c>
      <c r="G4" s="617"/>
    </row>
    <row r="5" spans="1:8" ht="17.25" customHeight="1" thickBot="1">
      <c r="A5" s="375" t="s">
        <v>11</v>
      </c>
      <c r="B5" s="374" t="s">
        <v>606</v>
      </c>
      <c r="C5" s="179">
        <v>7110</v>
      </c>
      <c r="D5" s="616">
        <v>100</v>
      </c>
      <c r="E5" s="616">
        <v>50</v>
      </c>
      <c r="F5" s="595">
        <f>D5-E5</f>
        <v>50</v>
      </c>
      <c r="G5" s="616">
        <v>12</v>
      </c>
    </row>
    <row r="6" spans="1:8" ht="15.75" thickBot="1">
      <c r="A6" s="367" t="s">
        <v>605</v>
      </c>
      <c r="B6" s="438"/>
      <c r="C6" s="175">
        <v>7120</v>
      </c>
      <c r="D6" s="618">
        <f>SUM(D4:D5)</f>
        <v>200</v>
      </c>
      <c r="E6" s="618">
        <f>SUM(E4:E5)</f>
        <v>100</v>
      </c>
      <c r="F6" s="618">
        <f>SUM(F4:F5)</f>
        <v>100</v>
      </c>
      <c r="G6" s="618">
        <f>SUM(G4:G5)</f>
        <v>12</v>
      </c>
    </row>
    <row r="7" spans="1:8">
      <c r="F7" s="521">
        <f>F6-'2.0'!E46</f>
        <v>0</v>
      </c>
    </row>
    <row r="9" spans="1:8" s="10" customFormat="1" ht="13.5">
      <c r="A9" s="42"/>
      <c r="B9" s="46"/>
      <c r="C9" s="33">
        <v>10</v>
      </c>
      <c r="D9" s="23" t="b">
        <f>D6=D4+D5</f>
        <v>1</v>
      </c>
      <c r="E9" s="24" t="s">
        <v>1291</v>
      </c>
      <c r="F9" s="42"/>
      <c r="G9" s="42"/>
      <c r="H9" s="42"/>
    </row>
    <row r="10" spans="1:8" s="10" customFormat="1" ht="13.5">
      <c r="A10" s="42"/>
      <c r="B10" s="46"/>
      <c r="C10" s="33">
        <v>20</v>
      </c>
      <c r="D10" s="23" t="b">
        <f>E6=E4+E5</f>
        <v>1</v>
      </c>
      <c r="E10" s="24" t="s">
        <v>1292</v>
      </c>
      <c r="F10" s="42"/>
      <c r="G10" s="42"/>
      <c r="H10" s="42"/>
    </row>
    <row r="11" spans="1:8" s="10" customFormat="1" ht="13.5">
      <c r="A11" s="42"/>
      <c r="B11" s="46"/>
      <c r="C11" s="33">
        <v>30</v>
      </c>
      <c r="D11" s="23" t="b">
        <f>F6=F4+F5</f>
        <v>1</v>
      </c>
      <c r="E11" s="24" t="s">
        <v>1293</v>
      </c>
      <c r="F11" s="42"/>
      <c r="G11" s="42"/>
      <c r="H11" s="42"/>
    </row>
    <row r="12" spans="1:8" s="10" customFormat="1" ht="13.5">
      <c r="A12" s="42"/>
      <c r="B12" s="46"/>
      <c r="C12" s="33">
        <v>40</v>
      </c>
      <c r="D12" s="23" t="b">
        <f>F4=D4-E4</f>
        <v>1</v>
      </c>
      <c r="E12" s="24" t="s">
        <v>1294</v>
      </c>
      <c r="F12" s="42"/>
      <c r="G12" s="42"/>
      <c r="H12" s="42"/>
    </row>
    <row r="13" spans="1:8" s="10" customFormat="1" ht="13.5">
      <c r="A13" s="42"/>
      <c r="B13" s="46"/>
      <c r="C13" s="33">
        <v>50</v>
      </c>
      <c r="D13" s="23" t="b">
        <f>F5=D5-E5</f>
        <v>1</v>
      </c>
      <c r="E13" s="24" t="s">
        <v>1295</v>
      </c>
      <c r="F13" s="42"/>
      <c r="G13" s="42"/>
      <c r="H13" s="42"/>
    </row>
    <row r="14" spans="1:8" s="10" customFormat="1" ht="13.5">
      <c r="A14" s="42"/>
      <c r="B14" s="46"/>
      <c r="C14" s="33">
        <v>60</v>
      </c>
      <c r="D14" s="23" t="b">
        <f>F6=D6-E6</f>
        <v>1</v>
      </c>
      <c r="E14" s="24" t="s">
        <v>1296</v>
      </c>
      <c r="F14" s="42"/>
      <c r="G14" s="42"/>
      <c r="H14" s="42"/>
    </row>
    <row r="15" spans="1:8" s="10" customFormat="1" ht="13.5">
      <c r="A15" s="42"/>
      <c r="B15" s="46"/>
      <c r="C15" s="33">
        <v>70</v>
      </c>
      <c r="D15" s="23" t="b">
        <f>F6='2.0'!E46</f>
        <v>1</v>
      </c>
      <c r="E15" s="24" t="s">
        <v>1297</v>
      </c>
      <c r="F15" s="42"/>
      <c r="G15" s="42"/>
      <c r="H15" s="42"/>
    </row>
    <row r="16" spans="1:8" ht="13.5">
      <c r="A16" s="2"/>
      <c r="B16" s="2"/>
      <c r="C16" s="33">
        <v>80</v>
      </c>
      <c r="D16" s="660" t="b">
        <f>G6=G5</f>
        <v>1</v>
      </c>
      <c r="E16" s="24" t="s">
        <v>1298</v>
      </c>
      <c r="F16" s="16"/>
      <c r="G16" s="16"/>
      <c r="H16" s="47"/>
    </row>
  </sheetData>
  <customSheetViews>
    <customSheetView guid="{5D819D0C-25F7-408A-B978-F4F86F7655CA}" showPageBreaks="1" showRuler="0"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145" showGridLines="0" showRuler="0"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145" showGridLines="0" showRuler="0">
      <pageMargins left="0.75" right="0.75" top="1" bottom="1" header="0.5" footer="0.5"/>
      <pageSetup paperSize="8" scale="85" orientation="portrait" r:id="rId3"/>
      <headerFooter alignWithMargins="0"/>
    </customSheetView>
  </customSheetViews>
  <phoneticPr fontId="0" type="noConversion"/>
  <pageMargins left="0.75" right="0.75" top="1" bottom="1" header="0.5" footer="0.5"/>
  <pageSetup paperSize="8" scale="102" orientation="landscape" r:id="rId4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L40"/>
  <sheetViews>
    <sheetView showGridLines="0" zoomScaleNormal="100" zoomScaleSheetLayoutView="100" workbookViewId="0"/>
  </sheetViews>
  <sheetFormatPr defaultColWidth="9.140625" defaultRowHeight="12.75"/>
  <cols>
    <col min="1" max="1" width="44.5703125" bestFit="1" customWidth="1"/>
    <col min="2" max="2" width="20.28515625" customWidth="1"/>
    <col min="3" max="3" width="8.28515625" customWidth="1"/>
    <col min="4" max="4" width="10.7109375" customWidth="1"/>
    <col min="5" max="5" width="10" customWidth="1"/>
    <col min="6" max="6" width="10.42578125" customWidth="1"/>
    <col min="7" max="11" width="9.140625" customWidth="1"/>
    <col min="12" max="12" width="28.42578125" customWidth="1"/>
  </cols>
  <sheetData>
    <row r="1" spans="1:6" s="14" customFormat="1" ht="16.5" thickBot="1">
      <c r="A1" s="372" t="s">
        <v>1299</v>
      </c>
      <c r="B1" s="50"/>
      <c r="C1" s="424"/>
      <c r="D1" s="424"/>
      <c r="E1" s="424"/>
      <c r="F1" s="424"/>
    </row>
    <row r="2" spans="1:6" ht="79.5" customHeight="1" thickBot="1">
      <c r="A2" s="172"/>
      <c r="B2" s="200" t="s">
        <v>90</v>
      </c>
      <c r="C2" s="439"/>
      <c r="D2" s="200" t="s">
        <v>601</v>
      </c>
      <c r="E2" s="200" t="s">
        <v>602</v>
      </c>
      <c r="F2" s="200" t="s">
        <v>598</v>
      </c>
    </row>
    <row r="3" spans="1:6" ht="15.75" thickBot="1">
      <c r="A3" s="440"/>
      <c r="B3" s="441"/>
      <c r="C3" s="261" t="s">
        <v>338</v>
      </c>
      <c r="D3" s="386" t="s">
        <v>339</v>
      </c>
      <c r="E3" s="386" t="s">
        <v>340</v>
      </c>
      <c r="F3" s="386" t="s">
        <v>341</v>
      </c>
    </row>
    <row r="4" spans="1:6" ht="15.75" thickBot="1">
      <c r="A4" s="349" t="s">
        <v>395</v>
      </c>
      <c r="B4" s="331" t="s">
        <v>607</v>
      </c>
      <c r="C4" s="437">
        <v>7100</v>
      </c>
      <c r="D4" s="594">
        <f>SUM(D5:D6)</f>
        <v>100</v>
      </c>
      <c r="E4" s="594">
        <f>SUM(E5:E6)</f>
        <v>70</v>
      </c>
      <c r="F4" s="594">
        <f>D4-E4</f>
        <v>30</v>
      </c>
    </row>
    <row r="5" spans="1:6" ht="30.75" thickBot="1">
      <c r="A5" s="442" t="s">
        <v>760</v>
      </c>
      <c r="B5" s="328" t="s">
        <v>761</v>
      </c>
      <c r="C5" s="443">
        <v>7110</v>
      </c>
      <c r="D5" s="619">
        <v>50</v>
      </c>
      <c r="E5" s="619">
        <v>35</v>
      </c>
      <c r="F5" s="594">
        <f>D5-E5</f>
        <v>15</v>
      </c>
    </row>
    <row r="6" spans="1:6" ht="30.75" thickBot="1">
      <c r="A6" s="442" t="s">
        <v>762</v>
      </c>
      <c r="B6" s="328" t="s">
        <v>763</v>
      </c>
      <c r="C6" s="443">
        <v>7120</v>
      </c>
      <c r="D6" s="619">
        <v>50</v>
      </c>
      <c r="E6" s="619">
        <v>35</v>
      </c>
      <c r="F6" s="594">
        <f>D6-E6</f>
        <v>15</v>
      </c>
    </row>
    <row r="7" spans="1:6" ht="15.75" thickBot="1">
      <c r="A7" s="349" t="s">
        <v>398</v>
      </c>
      <c r="B7" s="331" t="s">
        <v>764</v>
      </c>
      <c r="C7" s="443"/>
      <c r="D7" s="620"/>
      <c r="E7" s="620"/>
      <c r="F7" s="620"/>
    </row>
    <row r="8" spans="1:6" ht="30.75" thickBot="1">
      <c r="A8" s="442" t="s">
        <v>765</v>
      </c>
      <c r="B8" s="328" t="s">
        <v>766</v>
      </c>
      <c r="C8" s="443">
        <v>7140</v>
      </c>
      <c r="D8" s="619">
        <v>50</v>
      </c>
      <c r="E8" s="619">
        <v>35</v>
      </c>
      <c r="F8" s="594">
        <f>D8-E8</f>
        <v>15</v>
      </c>
    </row>
    <row r="9" spans="1:6" ht="16.5" customHeight="1" thickBot="1">
      <c r="A9" s="349" t="s">
        <v>767</v>
      </c>
      <c r="B9" s="331" t="s">
        <v>768</v>
      </c>
      <c r="C9" s="443"/>
      <c r="D9" s="620"/>
      <c r="E9" s="620"/>
      <c r="F9" s="620"/>
    </row>
    <row r="10" spans="1:6" ht="30.75" thickBot="1">
      <c r="A10" s="442" t="s">
        <v>765</v>
      </c>
      <c r="B10" s="328" t="s">
        <v>769</v>
      </c>
      <c r="C10" s="443">
        <v>7160</v>
      </c>
      <c r="D10" s="619">
        <v>50</v>
      </c>
      <c r="E10" s="619">
        <v>35</v>
      </c>
      <c r="F10" s="594">
        <f>D10-E10</f>
        <v>15</v>
      </c>
    </row>
    <row r="11" spans="1:6" ht="15.75" thickBot="1">
      <c r="A11" s="349" t="s">
        <v>770</v>
      </c>
      <c r="B11" s="331" t="s">
        <v>403</v>
      </c>
      <c r="C11" s="443">
        <v>7170</v>
      </c>
      <c r="D11" s="594">
        <f>SUM(D12:D13)</f>
        <v>100</v>
      </c>
      <c r="E11" s="594">
        <f>SUM(E12:E13)</f>
        <v>80</v>
      </c>
      <c r="F11" s="594">
        <f>SUM(F12:F13)</f>
        <v>20</v>
      </c>
    </row>
    <row r="12" spans="1:6" ht="15.75" thickBot="1">
      <c r="A12" s="442" t="s">
        <v>771</v>
      </c>
      <c r="B12" s="328" t="s">
        <v>761</v>
      </c>
      <c r="C12" s="443">
        <v>7180</v>
      </c>
      <c r="D12" s="592">
        <v>50</v>
      </c>
      <c r="E12" s="592">
        <v>40</v>
      </c>
      <c r="F12" s="594">
        <f>D12-E12</f>
        <v>10</v>
      </c>
    </row>
    <row r="13" spans="1:6" ht="30.75" thickBot="1">
      <c r="A13" s="442" t="s">
        <v>772</v>
      </c>
      <c r="B13" s="328" t="s">
        <v>415</v>
      </c>
      <c r="C13" s="443">
        <v>7190</v>
      </c>
      <c r="D13" s="592">
        <v>50</v>
      </c>
      <c r="E13" s="592">
        <v>40</v>
      </c>
      <c r="F13" s="594">
        <f>D13-E13</f>
        <v>10</v>
      </c>
    </row>
    <row r="14" spans="1:6" ht="15.75" thickBot="1">
      <c r="A14" s="349" t="s">
        <v>416</v>
      </c>
      <c r="B14" s="331" t="s">
        <v>417</v>
      </c>
      <c r="C14" s="443"/>
      <c r="D14" s="620"/>
      <c r="E14" s="620"/>
      <c r="F14" s="620"/>
    </row>
    <row r="15" spans="1:6" ht="30.75" thickBot="1">
      <c r="A15" s="442" t="s">
        <v>418</v>
      </c>
      <c r="B15" s="328" t="s">
        <v>766</v>
      </c>
      <c r="C15" s="443">
        <v>7210</v>
      </c>
      <c r="D15" s="592">
        <v>50</v>
      </c>
      <c r="E15" s="592">
        <v>40</v>
      </c>
      <c r="F15" s="594">
        <f>D15-E15</f>
        <v>10</v>
      </c>
    </row>
    <row r="16" spans="1:6" ht="30.75" thickBot="1">
      <c r="A16" s="349" t="s">
        <v>419</v>
      </c>
      <c r="B16" s="446" t="s">
        <v>644</v>
      </c>
      <c r="C16" s="447">
        <v>7220</v>
      </c>
      <c r="D16" s="590">
        <v>50</v>
      </c>
      <c r="E16" s="590">
        <v>40</v>
      </c>
      <c r="F16" s="594">
        <f>D16-E16</f>
        <v>10</v>
      </c>
    </row>
    <row r="17" spans="1:12" ht="15.75" thickBot="1">
      <c r="A17" s="448" t="s">
        <v>380</v>
      </c>
      <c r="B17" s="282"/>
      <c r="C17" s="261">
        <v>7999</v>
      </c>
      <c r="D17" s="541">
        <f>SUM(D4,D8,D10,D11,D15,D16)</f>
        <v>400</v>
      </c>
      <c r="E17" s="541">
        <f>SUM(E4,E8,E10,E11,E15,E16)</f>
        <v>300</v>
      </c>
      <c r="F17" s="541">
        <f>SUM(F4,F8,F10,F11,F15,F16)</f>
        <v>100</v>
      </c>
    </row>
    <row r="18" spans="1:12">
      <c r="F18" s="521">
        <f>F17-'2.0'!E47</f>
        <v>0</v>
      </c>
    </row>
    <row r="20" spans="1:12" s="10" customFormat="1" ht="13.5">
      <c r="A20" s="42"/>
      <c r="B20" s="33">
        <v>10</v>
      </c>
      <c r="C20" s="23" t="b">
        <f>D17=D4+D8+D10+D11+D15+D16</f>
        <v>1</v>
      </c>
      <c r="D20" s="24" t="s">
        <v>1300</v>
      </c>
      <c r="E20" s="42"/>
      <c r="F20" s="42"/>
      <c r="G20" s="42"/>
      <c r="H20" s="42"/>
      <c r="I20" s="42"/>
      <c r="J20" s="42"/>
      <c r="K20" s="42"/>
      <c r="L20" s="42"/>
    </row>
    <row r="21" spans="1:12" s="10" customFormat="1" ht="13.5">
      <c r="A21" s="42"/>
      <c r="B21" s="33">
        <v>20</v>
      </c>
      <c r="C21" s="23" t="b">
        <f>E17=E4+E8+E10+E11+E15+E16</f>
        <v>1</v>
      </c>
      <c r="D21" s="24" t="s">
        <v>1301</v>
      </c>
      <c r="E21" s="42"/>
      <c r="F21" s="42"/>
      <c r="G21" s="42"/>
      <c r="H21" s="42"/>
      <c r="I21" s="42"/>
      <c r="J21" s="42"/>
      <c r="K21" s="42"/>
      <c r="L21" s="42"/>
    </row>
    <row r="22" spans="1:12" s="10" customFormat="1" ht="13.5">
      <c r="A22" s="42"/>
      <c r="B22" s="33">
        <v>30</v>
      </c>
      <c r="C22" s="23" t="b">
        <f>F17=F4+F8+F10+F11+F15+F16</f>
        <v>1</v>
      </c>
      <c r="D22" s="24" t="s">
        <v>1302</v>
      </c>
      <c r="E22" s="42"/>
      <c r="F22" s="42"/>
      <c r="G22" s="42"/>
      <c r="H22" s="42"/>
      <c r="I22" s="42"/>
      <c r="J22" s="42"/>
      <c r="K22" s="42"/>
      <c r="L22" s="42"/>
    </row>
    <row r="23" spans="1:12" s="10" customFormat="1" ht="13.5">
      <c r="A23" s="42"/>
      <c r="B23" s="33">
        <v>40</v>
      </c>
      <c r="C23" s="23" t="b">
        <f>D4=D5+D6</f>
        <v>1</v>
      </c>
      <c r="D23" s="24" t="s">
        <v>1303</v>
      </c>
      <c r="E23" s="42"/>
      <c r="F23" s="42"/>
      <c r="G23" s="42"/>
      <c r="H23" s="42"/>
      <c r="I23" s="42"/>
      <c r="J23" s="42"/>
      <c r="K23" s="42"/>
      <c r="L23" s="42"/>
    </row>
    <row r="24" spans="1:12" s="10" customFormat="1" ht="13.5">
      <c r="A24" s="42"/>
      <c r="B24" s="33">
        <v>50</v>
      </c>
      <c r="C24" s="23" t="b">
        <f>E4=E5+E6</f>
        <v>1</v>
      </c>
      <c r="D24" s="24" t="s">
        <v>1304</v>
      </c>
      <c r="E24" s="42"/>
      <c r="F24" s="42"/>
      <c r="G24" s="42"/>
      <c r="H24" s="42"/>
      <c r="I24" s="42"/>
      <c r="J24" s="42"/>
      <c r="K24" s="42"/>
      <c r="L24" s="42"/>
    </row>
    <row r="25" spans="1:12" s="10" customFormat="1" ht="13.5">
      <c r="A25" s="42"/>
      <c r="B25" s="33">
        <v>60</v>
      </c>
      <c r="C25" s="23" t="b">
        <f>F4=F5+F6</f>
        <v>1</v>
      </c>
      <c r="D25" s="24" t="s">
        <v>1305</v>
      </c>
      <c r="E25" s="42"/>
      <c r="F25" s="42"/>
      <c r="G25" s="42"/>
      <c r="H25" s="42"/>
      <c r="I25" s="42"/>
      <c r="J25" s="42"/>
      <c r="K25" s="42"/>
      <c r="L25" s="42"/>
    </row>
    <row r="26" spans="1:12" s="10" customFormat="1" ht="13.5">
      <c r="A26" s="42"/>
      <c r="B26" s="33">
        <v>70</v>
      </c>
      <c r="C26" s="23" t="b">
        <f>D11=D12+D13</f>
        <v>1</v>
      </c>
      <c r="D26" s="24" t="s">
        <v>1306</v>
      </c>
      <c r="E26" s="42"/>
      <c r="F26" s="42"/>
      <c r="G26" s="42"/>
      <c r="H26" s="42"/>
      <c r="I26" s="42"/>
      <c r="J26" s="42"/>
      <c r="K26" s="42"/>
      <c r="L26" s="42"/>
    </row>
    <row r="27" spans="1:12" s="10" customFormat="1" ht="13.5">
      <c r="A27" s="42"/>
      <c r="B27" s="33">
        <v>80</v>
      </c>
      <c r="C27" s="23" t="b">
        <f>E11=E12+E13</f>
        <v>1</v>
      </c>
      <c r="D27" s="24" t="s">
        <v>1307</v>
      </c>
      <c r="E27" s="42"/>
      <c r="F27" s="42"/>
      <c r="G27" s="42"/>
      <c r="H27" s="42"/>
      <c r="I27" s="42"/>
      <c r="J27" s="42"/>
      <c r="K27" s="42"/>
      <c r="L27" s="42"/>
    </row>
    <row r="28" spans="1:12" s="10" customFormat="1" ht="13.5">
      <c r="A28" s="42"/>
      <c r="B28" s="33">
        <v>90</v>
      </c>
      <c r="C28" s="23" t="b">
        <f>F11=F12+F13</f>
        <v>1</v>
      </c>
      <c r="D28" s="24" t="s">
        <v>1308</v>
      </c>
      <c r="E28" s="42"/>
      <c r="F28" s="42"/>
      <c r="G28" s="42"/>
      <c r="H28" s="42"/>
      <c r="I28" s="42"/>
      <c r="J28" s="42"/>
      <c r="K28" s="42"/>
      <c r="L28" s="42"/>
    </row>
    <row r="29" spans="1:12" s="10" customFormat="1" ht="13.5">
      <c r="A29" s="42"/>
      <c r="B29" s="33">
        <v>100</v>
      </c>
      <c r="C29" s="23" t="b">
        <f>F4=D4-E4</f>
        <v>1</v>
      </c>
      <c r="D29" s="61" t="s">
        <v>856</v>
      </c>
      <c r="E29" s="42"/>
      <c r="F29" s="42"/>
      <c r="G29" s="42"/>
      <c r="H29" s="42"/>
      <c r="I29" s="42"/>
      <c r="J29" s="42"/>
      <c r="K29" s="42"/>
      <c r="L29" s="42"/>
    </row>
    <row r="30" spans="1:12" s="10" customFormat="1" ht="13.5">
      <c r="A30" s="42"/>
      <c r="B30" s="33">
        <v>110</v>
      </c>
      <c r="C30" s="23" t="b">
        <f>F5=D5-E5</f>
        <v>1</v>
      </c>
      <c r="D30" s="61" t="s">
        <v>857</v>
      </c>
      <c r="E30" s="42"/>
      <c r="F30" s="42"/>
      <c r="G30" s="42"/>
      <c r="H30" s="42"/>
      <c r="I30" s="42"/>
      <c r="J30" s="42"/>
      <c r="K30" s="42"/>
      <c r="L30" s="42"/>
    </row>
    <row r="31" spans="1:12" s="10" customFormat="1" ht="13.5">
      <c r="A31" s="42"/>
      <c r="B31" s="33">
        <v>120</v>
      </c>
      <c r="C31" s="23" t="b">
        <f>F6=D6-E6</f>
        <v>1</v>
      </c>
      <c r="D31" s="61" t="s">
        <v>1452</v>
      </c>
      <c r="E31" s="42"/>
      <c r="F31" s="42"/>
      <c r="G31" s="42"/>
      <c r="H31" s="42"/>
      <c r="I31" s="42"/>
      <c r="J31" s="42"/>
      <c r="K31" s="42"/>
      <c r="L31" s="42"/>
    </row>
    <row r="32" spans="1:12" s="10" customFormat="1" ht="13.5">
      <c r="A32" s="42"/>
      <c r="B32" s="33">
        <v>140</v>
      </c>
      <c r="C32" s="23" t="b">
        <f>F8=D8-E8</f>
        <v>1</v>
      </c>
      <c r="D32" s="61" t="s">
        <v>858</v>
      </c>
      <c r="E32" s="42"/>
      <c r="F32" s="42"/>
      <c r="G32" s="42"/>
      <c r="H32" s="42"/>
      <c r="I32" s="42"/>
      <c r="J32" s="42"/>
      <c r="K32" s="42"/>
      <c r="L32" s="42"/>
    </row>
    <row r="33" spans="1:12" s="10" customFormat="1" ht="13.5">
      <c r="A33" s="42"/>
      <c r="B33" s="33">
        <v>160</v>
      </c>
      <c r="C33" s="23" t="b">
        <f>F10=D10-E10</f>
        <v>1</v>
      </c>
      <c r="D33" s="61" t="s">
        <v>1309</v>
      </c>
      <c r="E33" s="42"/>
      <c r="F33" s="42"/>
      <c r="G33" s="42"/>
      <c r="H33" s="42"/>
      <c r="I33" s="42"/>
      <c r="J33" s="42"/>
      <c r="K33" s="42"/>
      <c r="L33" s="42"/>
    </row>
    <row r="34" spans="1:12" s="10" customFormat="1" ht="13.5">
      <c r="A34" s="42"/>
      <c r="B34" s="33">
        <v>170</v>
      </c>
      <c r="C34" s="23" t="b">
        <f>F11=D11-E11</f>
        <v>1</v>
      </c>
      <c r="D34" s="61" t="s">
        <v>1310</v>
      </c>
      <c r="E34" s="42"/>
      <c r="F34" s="42"/>
      <c r="G34" s="42"/>
      <c r="H34" s="42"/>
      <c r="I34" s="42"/>
      <c r="J34" s="42"/>
      <c r="K34" s="42"/>
      <c r="L34" s="42"/>
    </row>
    <row r="35" spans="1:12" s="10" customFormat="1" ht="13.5">
      <c r="A35" s="42"/>
      <c r="B35" s="33">
        <v>180</v>
      </c>
      <c r="C35" s="23" t="b">
        <f>F12=D12-E12</f>
        <v>1</v>
      </c>
      <c r="D35" s="61" t="s">
        <v>1311</v>
      </c>
      <c r="E35" s="42"/>
      <c r="F35" s="42"/>
      <c r="G35" s="42"/>
      <c r="H35" s="42"/>
      <c r="I35" s="42"/>
      <c r="J35" s="42"/>
      <c r="K35" s="42"/>
      <c r="L35" s="42"/>
    </row>
    <row r="36" spans="1:12" s="10" customFormat="1" ht="13.5">
      <c r="A36" s="42"/>
      <c r="B36" s="33">
        <v>190</v>
      </c>
      <c r="C36" s="23" t="b">
        <f>F13=D13-E13</f>
        <v>1</v>
      </c>
      <c r="D36" s="61" t="s">
        <v>1312</v>
      </c>
      <c r="E36" s="42"/>
      <c r="F36" s="42"/>
      <c r="G36" s="42"/>
      <c r="H36" s="42"/>
      <c r="I36" s="42"/>
      <c r="J36" s="42"/>
      <c r="K36" s="42"/>
      <c r="L36" s="42"/>
    </row>
    <row r="37" spans="1:12" s="10" customFormat="1" ht="13.5">
      <c r="A37" s="42"/>
      <c r="B37" s="33">
        <v>210</v>
      </c>
      <c r="C37" s="23" t="b">
        <f>F15=D15-E15</f>
        <v>1</v>
      </c>
      <c r="D37" s="61" t="s">
        <v>1313</v>
      </c>
      <c r="E37" s="42"/>
      <c r="F37" s="42"/>
      <c r="G37" s="42"/>
      <c r="H37" s="42"/>
      <c r="I37" s="42"/>
      <c r="J37" s="42"/>
      <c r="K37" s="42"/>
      <c r="L37" s="42"/>
    </row>
    <row r="38" spans="1:12" s="10" customFormat="1" ht="13.5">
      <c r="A38" s="42"/>
      <c r="B38" s="33">
        <v>220</v>
      </c>
      <c r="C38" s="23" t="b">
        <f>F16=D16-E16</f>
        <v>1</v>
      </c>
      <c r="D38" s="61" t="s">
        <v>1314</v>
      </c>
      <c r="E38" s="42"/>
      <c r="F38" s="42"/>
      <c r="G38" s="42"/>
      <c r="H38" s="42"/>
      <c r="I38" s="42"/>
      <c r="J38" s="42"/>
      <c r="K38" s="42"/>
      <c r="L38" s="42"/>
    </row>
    <row r="39" spans="1:12" s="10" customFormat="1" ht="13.5">
      <c r="A39" s="42"/>
      <c r="B39" s="33">
        <v>230</v>
      </c>
      <c r="C39" s="23" t="b">
        <f>F17=D17-E17</f>
        <v>1</v>
      </c>
      <c r="D39" s="61" t="s">
        <v>859</v>
      </c>
      <c r="E39" s="42"/>
      <c r="F39" s="42"/>
      <c r="G39" s="42"/>
      <c r="H39" s="42"/>
      <c r="I39" s="42"/>
      <c r="J39" s="42"/>
      <c r="K39" s="42"/>
      <c r="L39" s="42"/>
    </row>
    <row r="40" spans="1:12" s="10" customFormat="1" ht="13.5">
      <c r="A40" s="42"/>
      <c r="B40" s="33">
        <v>240</v>
      </c>
      <c r="C40" s="23" t="b">
        <f>F17='2.0'!E47</f>
        <v>1</v>
      </c>
      <c r="D40" s="24" t="s">
        <v>1315</v>
      </c>
      <c r="E40" s="42"/>
      <c r="F40" s="42"/>
      <c r="G40" s="42"/>
      <c r="H40" s="42"/>
      <c r="I40" s="42"/>
      <c r="J40" s="42"/>
      <c r="K40" s="42"/>
      <c r="L40" s="42"/>
    </row>
  </sheetData>
  <customSheetViews>
    <customSheetView guid="{5D819D0C-25F7-408A-B978-F4F86F7655CA}" showPageBreaks="1" showRuler="0" topLeftCell="B1">
      <selection activeCell="B1" sqref="B1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130" showGridLines="0" showRuler="0"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130" showGridLines="0" showRuler="0">
      <pageMargins left="0.75" right="0.75" top="1" bottom="1" header="0.5" footer="0.5"/>
      <pageSetup paperSize="8" scale="85" orientation="portrait" r:id="rId3"/>
      <headerFooter alignWithMargins="0"/>
    </customSheetView>
  </customSheetViews>
  <phoneticPr fontId="0" type="noConversion"/>
  <pageMargins left="0.24" right="0.25" top="1" bottom="1" header="0.5" footer="0.5"/>
  <pageSetup paperSize="8" scale="95" orientation="landscape" r:id="rId4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49"/>
  <sheetViews>
    <sheetView showGridLines="0" zoomScaleNormal="100" zoomScaleSheetLayoutView="100" workbookViewId="0"/>
  </sheetViews>
  <sheetFormatPr defaultColWidth="9.140625" defaultRowHeight="12.75"/>
  <cols>
    <col min="1" max="1" width="49.42578125" bestFit="1" customWidth="1"/>
    <col min="2" max="2" width="9" customWidth="1"/>
    <col min="3" max="3" width="8.28515625" customWidth="1"/>
    <col min="4" max="11" width="9.140625" customWidth="1"/>
    <col min="12" max="12" width="41.28515625" customWidth="1"/>
  </cols>
  <sheetData>
    <row r="1" spans="1:5" s="5" customFormat="1" ht="15.75">
      <c r="A1" s="372" t="s">
        <v>1316</v>
      </c>
      <c r="B1" s="208"/>
      <c r="C1" s="208"/>
      <c r="D1" s="208"/>
      <c r="E1" s="208"/>
    </row>
    <row r="2" spans="1:5" ht="16.5" thickBot="1">
      <c r="A2" s="171" t="s">
        <v>382</v>
      </c>
      <c r="B2" s="208"/>
      <c r="C2" s="208"/>
      <c r="D2" s="208"/>
      <c r="E2" s="208"/>
    </row>
    <row r="3" spans="1:5" ht="66.75" customHeight="1" thickBot="1">
      <c r="A3" s="206" t="s">
        <v>226</v>
      </c>
      <c r="B3" s="449"/>
      <c r="C3" s="200" t="s">
        <v>410</v>
      </c>
      <c r="D3" s="200" t="s">
        <v>542</v>
      </c>
      <c r="E3" s="200" t="s">
        <v>558</v>
      </c>
    </row>
    <row r="4" spans="1:5" s="2" customFormat="1" ht="15.75" thickBot="1">
      <c r="A4" s="378"/>
      <c r="B4" s="232" t="s">
        <v>405</v>
      </c>
      <c r="C4" s="450" t="s">
        <v>339</v>
      </c>
      <c r="D4" s="450" t="s">
        <v>340</v>
      </c>
      <c r="E4" s="450" t="s">
        <v>341</v>
      </c>
    </row>
    <row r="5" spans="1:5" ht="30.75" thickBot="1">
      <c r="A5" s="454" t="s">
        <v>227</v>
      </c>
      <c r="B5" s="342">
        <v>7100</v>
      </c>
      <c r="C5" s="621">
        <f>SUM(C6:C9)</f>
        <v>220</v>
      </c>
      <c r="D5" s="621">
        <f>SUM(D6:D9)</f>
        <v>60</v>
      </c>
      <c r="E5" s="622">
        <f t="shared" ref="E5:E17" si="0">C5-D5</f>
        <v>160</v>
      </c>
    </row>
    <row r="6" spans="1:5" ht="30.75" thickBot="1">
      <c r="A6" s="455" t="s">
        <v>543</v>
      </c>
      <c r="B6" s="451">
        <v>7110</v>
      </c>
      <c r="C6" s="623">
        <v>40</v>
      </c>
      <c r="D6" s="624"/>
      <c r="E6" s="622">
        <f t="shared" si="0"/>
        <v>40</v>
      </c>
    </row>
    <row r="7" spans="1:5" ht="30.75" thickBot="1">
      <c r="A7" s="455" t="s">
        <v>495</v>
      </c>
      <c r="B7" s="451">
        <v>7120</v>
      </c>
      <c r="C7" s="623">
        <v>60</v>
      </c>
      <c r="D7" s="623">
        <v>20</v>
      </c>
      <c r="E7" s="622">
        <f t="shared" si="0"/>
        <v>40</v>
      </c>
    </row>
    <row r="8" spans="1:5" ht="30.75" thickBot="1">
      <c r="A8" s="455" t="s">
        <v>297</v>
      </c>
      <c r="B8" s="451">
        <v>7130</v>
      </c>
      <c r="C8" s="623">
        <v>60</v>
      </c>
      <c r="D8" s="623">
        <v>20</v>
      </c>
      <c r="E8" s="622">
        <f t="shared" si="0"/>
        <v>40</v>
      </c>
    </row>
    <row r="9" spans="1:5" ht="30.75" thickBot="1">
      <c r="A9" s="455" t="s">
        <v>298</v>
      </c>
      <c r="B9" s="451">
        <v>7140</v>
      </c>
      <c r="C9" s="623">
        <v>60</v>
      </c>
      <c r="D9" s="623">
        <v>20</v>
      </c>
      <c r="E9" s="622">
        <f t="shared" si="0"/>
        <v>40</v>
      </c>
    </row>
    <row r="10" spans="1:5" ht="15.75" thickBot="1">
      <c r="A10" s="456" t="s">
        <v>63</v>
      </c>
      <c r="B10" s="451">
        <v>7150</v>
      </c>
      <c r="C10" s="622">
        <v>430</v>
      </c>
      <c r="D10" s="622">
        <v>230</v>
      </c>
      <c r="E10" s="622">
        <v>200</v>
      </c>
    </row>
    <row r="11" spans="1:5" ht="15.75" thickBot="1">
      <c r="A11" s="455" t="s">
        <v>65</v>
      </c>
      <c r="B11" s="451">
        <v>7160</v>
      </c>
      <c r="C11" s="621">
        <v>115</v>
      </c>
      <c r="D11" s="621">
        <v>65</v>
      </c>
      <c r="E11" s="622">
        <v>50</v>
      </c>
    </row>
    <row r="12" spans="1:5" ht="15.75" thickBot="1">
      <c r="A12" s="457" t="s">
        <v>67</v>
      </c>
      <c r="B12" s="451">
        <v>7170</v>
      </c>
      <c r="C12" s="621">
        <v>35</v>
      </c>
      <c r="D12" s="621">
        <v>5</v>
      </c>
      <c r="E12" s="622">
        <v>30</v>
      </c>
    </row>
    <row r="13" spans="1:5" ht="15.75" thickBot="1">
      <c r="A13" s="457" t="s">
        <v>186</v>
      </c>
      <c r="B13" s="451">
        <v>7180</v>
      </c>
      <c r="C13" s="622">
        <v>160</v>
      </c>
      <c r="D13" s="622">
        <v>120</v>
      </c>
      <c r="E13" s="622">
        <v>40</v>
      </c>
    </row>
    <row r="14" spans="1:5" ht="15.75" thickBot="1">
      <c r="A14" s="458" t="s">
        <v>69</v>
      </c>
      <c r="B14" s="451">
        <v>7190</v>
      </c>
      <c r="C14" s="621">
        <v>12</v>
      </c>
      <c r="D14" s="625"/>
      <c r="E14" s="622">
        <f t="shared" si="0"/>
        <v>12</v>
      </c>
    </row>
    <row r="15" spans="1:5" ht="15.75" thickBot="1">
      <c r="A15" s="458" t="s">
        <v>498</v>
      </c>
      <c r="B15" s="451">
        <v>7200</v>
      </c>
      <c r="C15" s="621">
        <v>148</v>
      </c>
      <c r="D15" s="621">
        <v>120</v>
      </c>
      <c r="E15" s="622">
        <f t="shared" si="0"/>
        <v>28</v>
      </c>
    </row>
    <row r="16" spans="1:5" ht="30.75" thickBot="1">
      <c r="A16" s="457" t="s">
        <v>71</v>
      </c>
      <c r="B16" s="451">
        <v>7210</v>
      </c>
      <c r="C16" s="626">
        <v>60</v>
      </c>
      <c r="D16" s="626">
        <v>20</v>
      </c>
      <c r="E16" s="622">
        <f t="shared" si="0"/>
        <v>40</v>
      </c>
    </row>
    <row r="17" spans="1:9" ht="15.75" thickBot="1">
      <c r="A17" s="457" t="s">
        <v>498</v>
      </c>
      <c r="B17" s="451">
        <v>7220</v>
      </c>
      <c r="C17" s="626">
        <v>60</v>
      </c>
      <c r="D17" s="626">
        <v>20</v>
      </c>
      <c r="E17" s="622">
        <f t="shared" si="0"/>
        <v>40</v>
      </c>
    </row>
    <row r="18" spans="1:9" ht="15.75" thickBot="1">
      <c r="A18" s="453" t="s">
        <v>380</v>
      </c>
      <c r="B18" s="98">
        <v>7299</v>
      </c>
      <c r="C18" s="622">
        <f>SUM(C10,C5)</f>
        <v>650</v>
      </c>
      <c r="D18" s="622">
        <f>SUM(D10,D5)</f>
        <v>290</v>
      </c>
      <c r="E18" s="622">
        <v>360</v>
      </c>
    </row>
    <row r="19" spans="1:9" ht="30.75" thickBot="1">
      <c r="A19" s="379" t="s">
        <v>133</v>
      </c>
      <c r="B19" s="452">
        <v>7300</v>
      </c>
      <c r="C19" s="785"/>
      <c r="D19" s="785"/>
      <c r="E19" s="626">
        <v>14</v>
      </c>
    </row>
    <row r="22" spans="1:9" s="10" customFormat="1" ht="13.5">
      <c r="A22" s="42"/>
      <c r="B22" s="33">
        <v>10</v>
      </c>
      <c r="C22" s="23" t="b">
        <f>E5=C5-D5</f>
        <v>1</v>
      </c>
      <c r="D22" s="24" t="s">
        <v>1317</v>
      </c>
    </row>
    <row r="23" spans="1:9" s="10" customFormat="1" ht="13.5">
      <c r="A23" s="42"/>
      <c r="B23" s="33">
        <v>20</v>
      </c>
      <c r="C23" s="23" t="b">
        <f>E7=C7-D7</f>
        <v>1</v>
      </c>
      <c r="D23" s="24" t="s">
        <v>1318</v>
      </c>
    </row>
    <row r="24" spans="1:9" s="10" customFormat="1" ht="13.5">
      <c r="A24" s="42"/>
      <c r="B24" s="33">
        <v>30</v>
      </c>
      <c r="C24" s="23" t="b">
        <f t="shared" ref="C24:C29" si="1">E8=C8-D8</f>
        <v>1</v>
      </c>
      <c r="D24" s="24" t="s">
        <v>1319</v>
      </c>
    </row>
    <row r="25" spans="1:9" s="10" customFormat="1" ht="13.5">
      <c r="A25" s="42"/>
      <c r="B25" s="33">
        <v>40</v>
      </c>
      <c r="C25" s="23" t="b">
        <f t="shared" si="1"/>
        <v>1</v>
      </c>
      <c r="D25" s="24" t="s">
        <v>1320</v>
      </c>
    </row>
    <row r="26" spans="1:9" s="10" customFormat="1" ht="13.5">
      <c r="A26" s="42"/>
      <c r="B26" s="33">
        <v>50</v>
      </c>
      <c r="C26" s="23" t="b">
        <f t="shared" si="1"/>
        <v>1</v>
      </c>
      <c r="D26" s="24" t="s">
        <v>1321</v>
      </c>
    </row>
    <row r="27" spans="1:9" s="10" customFormat="1" ht="13.5">
      <c r="A27" s="42"/>
      <c r="B27" s="33">
        <v>60</v>
      </c>
      <c r="C27" s="23" t="b">
        <f t="shared" si="1"/>
        <v>1</v>
      </c>
      <c r="D27" s="24" t="s">
        <v>1322</v>
      </c>
    </row>
    <row r="28" spans="1:9" s="10" customFormat="1" ht="13.5">
      <c r="A28" s="42"/>
      <c r="B28" s="33">
        <v>70</v>
      </c>
      <c r="C28" s="23" t="b">
        <f t="shared" si="1"/>
        <v>1</v>
      </c>
      <c r="D28" s="24" t="s">
        <v>1323</v>
      </c>
    </row>
    <row r="29" spans="1:9" s="10" customFormat="1" ht="13.5">
      <c r="A29" s="42"/>
      <c r="B29" s="33">
        <v>80</v>
      </c>
      <c r="C29" s="23" t="b">
        <f t="shared" si="1"/>
        <v>1</v>
      </c>
      <c r="D29" s="24" t="s">
        <v>1324</v>
      </c>
    </row>
    <row r="30" spans="1:9" s="10" customFormat="1" ht="13.5">
      <c r="A30" s="42"/>
      <c r="B30" s="33">
        <v>90</v>
      </c>
      <c r="C30" s="23" t="b">
        <f>E15=C15-D15</f>
        <v>1</v>
      </c>
      <c r="D30" s="24" t="s">
        <v>1325</v>
      </c>
      <c r="I30" s="49"/>
    </row>
    <row r="31" spans="1:9" s="10" customFormat="1" ht="13.5">
      <c r="A31" s="42"/>
      <c r="B31" s="33">
        <v>100</v>
      </c>
      <c r="C31" s="23" t="b">
        <f>E16=C16-D16</f>
        <v>1</v>
      </c>
      <c r="D31" s="24" t="s">
        <v>1326</v>
      </c>
    </row>
    <row r="32" spans="1:9" s="10" customFormat="1" ht="13.5">
      <c r="A32" s="42"/>
      <c r="B32" s="33">
        <v>110</v>
      </c>
      <c r="C32" s="23" t="b">
        <f>E17=C17-D17</f>
        <v>1</v>
      </c>
      <c r="D32" s="24" t="s">
        <v>1327</v>
      </c>
    </row>
    <row r="33" spans="1:7" s="10" customFormat="1" ht="13.5">
      <c r="A33" s="42"/>
      <c r="B33" s="33">
        <v>120</v>
      </c>
      <c r="C33" s="23" t="b">
        <f>E18=C18-D18</f>
        <v>1</v>
      </c>
      <c r="D33" s="24" t="s">
        <v>1328</v>
      </c>
    </row>
    <row r="34" spans="1:7" s="10" customFormat="1" ht="13.5">
      <c r="A34" s="42"/>
      <c r="B34" s="33">
        <v>130</v>
      </c>
      <c r="C34" s="23" t="b">
        <f>C5=SUM(C6:C9)</f>
        <v>1</v>
      </c>
      <c r="D34" s="24" t="s">
        <v>1329</v>
      </c>
    </row>
    <row r="35" spans="1:7" s="10" customFormat="1" ht="13.5">
      <c r="A35" s="42"/>
      <c r="B35" s="33">
        <v>140</v>
      </c>
      <c r="C35" s="23" t="b">
        <f>D5=SUM(D7:D9)</f>
        <v>1</v>
      </c>
      <c r="D35" s="24" t="s">
        <v>1330</v>
      </c>
    </row>
    <row r="36" spans="1:7" s="10" customFormat="1" ht="13.5">
      <c r="A36" s="42"/>
      <c r="B36" s="33">
        <v>150</v>
      </c>
      <c r="C36" s="23" t="b">
        <f>E5=SUM(E6:E9)</f>
        <v>1</v>
      </c>
      <c r="D36" s="24" t="s">
        <v>1331</v>
      </c>
    </row>
    <row r="37" spans="1:7" s="10" customFormat="1" ht="13.5">
      <c r="A37" s="42"/>
      <c r="B37" s="33">
        <v>160</v>
      </c>
      <c r="C37" s="23" t="b">
        <f>C10=C11+C12+C13+C16+C17</f>
        <v>1</v>
      </c>
      <c r="D37" s="24" t="s">
        <v>1332</v>
      </c>
    </row>
    <row r="38" spans="1:7" s="10" customFormat="1" ht="13.5">
      <c r="A38" s="42"/>
      <c r="B38" s="33">
        <v>170</v>
      </c>
      <c r="C38" s="23" t="b">
        <f>D10=D11+D12+D13+D16+D17</f>
        <v>1</v>
      </c>
      <c r="D38" s="24" t="s">
        <v>1333</v>
      </c>
    </row>
    <row r="39" spans="1:7" s="10" customFormat="1" ht="13.5">
      <c r="A39" s="42"/>
      <c r="B39" s="33">
        <v>180</v>
      </c>
      <c r="C39" s="23" t="b">
        <f>E10=E11+E12+E13+E16+E17</f>
        <v>1</v>
      </c>
      <c r="D39" s="24" t="s">
        <v>1334</v>
      </c>
    </row>
    <row r="40" spans="1:7" s="10" customFormat="1" ht="13.5">
      <c r="A40" s="42"/>
      <c r="B40" s="33">
        <v>190</v>
      </c>
      <c r="C40" s="23" t="b">
        <f>C18=C5+C10</f>
        <v>1</v>
      </c>
      <c r="D40" s="24" t="s">
        <v>1335</v>
      </c>
    </row>
    <row r="41" spans="1:7" s="10" customFormat="1" ht="13.5">
      <c r="A41" s="42"/>
      <c r="B41" s="33">
        <v>200</v>
      </c>
      <c r="C41" s="23" t="b">
        <f>D18=D5+D10</f>
        <v>1</v>
      </c>
      <c r="D41" s="24" t="s">
        <v>1336</v>
      </c>
    </row>
    <row r="42" spans="1:7" s="10" customFormat="1" ht="13.5">
      <c r="A42" s="42"/>
      <c r="B42" s="33">
        <v>210</v>
      </c>
      <c r="C42" s="23" t="b">
        <f>E18=E5+E10</f>
        <v>1</v>
      </c>
      <c r="D42" s="24" t="s">
        <v>1337</v>
      </c>
    </row>
    <row r="43" spans="1:7" s="10" customFormat="1" ht="13.5">
      <c r="A43" s="42"/>
      <c r="B43" s="33">
        <v>220</v>
      </c>
      <c r="C43" s="23" t="b">
        <f>C13=C14+C15</f>
        <v>1</v>
      </c>
      <c r="D43" s="24" t="s">
        <v>1338</v>
      </c>
    </row>
    <row r="44" spans="1:7" s="10" customFormat="1" ht="13.5">
      <c r="A44" s="42"/>
      <c r="B44" s="33">
        <v>230</v>
      </c>
      <c r="C44" s="23" t="b">
        <f>D13=D15</f>
        <v>1</v>
      </c>
      <c r="D44" s="24" t="s">
        <v>1339</v>
      </c>
    </row>
    <row r="45" spans="1:7" s="10" customFormat="1" ht="13.5">
      <c r="A45" s="42"/>
      <c r="B45" s="33">
        <v>240</v>
      </c>
      <c r="C45" s="23" t="b">
        <f>E13=E14+E15</f>
        <v>1</v>
      </c>
      <c r="D45" s="24" t="s">
        <v>1340</v>
      </c>
    </row>
    <row r="46" spans="1:7" s="10" customFormat="1" ht="13.5">
      <c r="A46" s="42"/>
      <c r="B46" s="33">
        <v>250</v>
      </c>
      <c r="C46" s="23" t="b">
        <f>E18 ='2.0'!E61</f>
        <v>1</v>
      </c>
      <c r="D46" s="24" t="s">
        <v>1341</v>
      </c>
      <c r="E46" s="42"/>
      <c r="F46" s="42"/>
      <c r="G46" s="42"/>
    </row>
    <row r="47" spans="1:7" ht="13.5">
      <c r="B47" s="33"/>
      <c r="C47" s="23"/>
      <c r="D47" s="24"/>
    </row>
    <row r="48" spans="1:7" ht="13.5">
      <c r="B48" s="33"/>
      <c r="C48" s="23"/>
      <c r="D48" s="24"/>
    </row>
    <row r="49" spans="2:4" ht="13.5">
      <c r="B49" s="33"/>
      <c r="C49" s="23"/>
      <c r="D49" s="24"/>
    </row>
  </sheetData>
  <customSheetViews>
    <customSheetView guid="{5D819D0C-25F7-408A-B978-F4F86F7655CA}" showPageBreaks="1" showRuler="0">
      <selection activeCell="A23" sqref="A23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130" showGridLines="0" showRuler="0"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130" showGridLines="0" showRuler="0">
      <pageMargins left="0.75" right="0.75" top="1" bottom="1" header="0.5" footer="0.5"/>
      <pageSetup paperSize="8" scale="85" orientation="portrait" r:id="rId3"/>
      <headerFooter alignWithMargins="0"/>
    </customSheetView>
  </customSheetViews>
  <mergeCells count="1">
    <mergeCell ref="C19:D19"/>
  </mergeCells>
  <phoneticPr fontId="0" type="noConversion"/>
  <pageMargins left="0.75" right="0.75" top="1" bottom="1" header="0.5" footer="0.5"/>
  <pageSetup paperSize="8" scale="69" orientation="portrait" r:id="rId4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W46"/>
  <sheetViews>
    <sheetView showGridLines="0" zoomScaleNormal="100" zoomScaleSheetLayoutView="100" workbookViewId="0"/>
  </sheetViews>
  <sheetFormatPr defaultColWidth="9.140625" defaultRowHeight="12.75"/>
  <cols>
    <col min="1" max="1" width="49.140625" customWidth="1"/>
    <col min="2" max="2" width="8.5703125" customWidth="1"/>
    <col min="3" max="3" width="18.28515625" customWidth="1"/>
    <col min="4" max="12" width="9.140625" customWidth="1"/>
    <col min="13" max="13" width="40.28515625" bestFit="1" customWidth="1"/>
    <col min="14" max="14" width="6.5703125" bestFit="1" customWidth="1"/>
    <col min="15" max="15" width="3.5703125" bestFit="1" customWidth="1"/>
    <col min="16" max="16" width="8.140625" bestFit="1" customWidth="1"/>
    <col min="17" max="17" width="8.140625" customWidth="1"/>
    <col min="18" max="18" width="7.7109375" customWidth="1"/>
    <col min="19" max="20" width="5.7109375" bestFit="1" customWidth="1"/>
    <col min="21" max="21" width="3.5703125" bestFit="1" customWidth="1"/>
    <col min="22" max="23" width="8.140625" bestFit="1" customWidth="1"/>
  </cols>
  <sheetData>
    <row r="1" spans="1:23" s="5" customFormat="1" ht="16.5" thickBot="1">
      <c r="A1" s="372" t="s">
        <v>1316</v>
      </c>
      <c r="B1" s="50"/>
      <c r="C1" s="208"/>
      <c r="D1" s="208"/>
      <c r="E1" s="208"/>
      <c r="F1" s="208"/>
      <c r="G1" s="208"/>
      <c r="H1" s="208"/>
      <c r="I1" s="208"/>
      <c r="J1" s="208"/>
      <c r="K1" s="208"/>
      <c r="M1" s="72"/>
      <c r="N1" s="72"/>
      <c r="O1" s="76"/>
      <c r="P1" s="77"/>
      <c r="Q1" s="77"/>
      <c r="R1" s="77"/>
      <c r="S1" s="77"/>
      <c r="T1" s="77"/>
      <c r="U1" s="76"/>
      <c r="V1" s="77"/>
      <c r="W1" s="77"/>
    </row>
    <row r="2" spans="1:23" ht="135" customHeight="1" thickBot="1">
      <c r="A2" s="289" t="s">
        <v>331</v>
      </c>
      <c r="B2" s="51"/>
      <c r="C2" s="200" t="s">
        <v>492</v>
      </c>
      <c r="D2" s="200" t="s">
        <v>738</v>
      </c>
      <c r="E2" s="200" t="s">
        <v>739</v>
      </c>
      <c r="F2" s="200" t="s">
        <v>740</v>
      </c>
      <c r="G2" s="200" t="s">
        <v>741</v>
      </c>
      <c r="H2" s="200" t="s">
        <v>742</v>
      </c>
      <c r="I2" s="200" t="s">
        <v>494</v>
      </c>
      <c r="J2" s="200" t="s">
        <v>381</v>
      </c>
      <c r="K2" s="200" t="s">
        <v>230</v>
      </c>
      <c r="M2" s="786"/>
      <c r="N2" s="786"/>
      <c r="O2" s="786"/>
      <c r="P2" s="786"/>
      <c r="Q2" s="786"/>
      <c r="R2" s="786"/>
      <c r="S2" s="786"/>
      <c r="T2" s="786"/>
      <c r="U2" s="786"/>
      <c r="V2" s="786"/>
      <c r="W2" s="786"/>
    </row>
    <row r="3" spans="1:23" ht="15.75" thickBot="1">
      <c r="A3" s="791" t="s">
        <v>249</v>
      </c>
      <c r="B3" s="792"/>
      <c r="C3" s="792"/>
      <c r="D3" s="792"/>
      <c r="E3" s="792"/>
      <c r="F3" s="792"/>
      <c r="G3" s="792"/>
      <c r="H3" s="792"/>
      <c r="I3" s="792"/>
      <c r="J3" s="792"/>
      <c r="K3" s="793"/>
      <c r="M3" s="7"/>
      <c r="N3" s="7"/>
      <c r="O3" s="74"/>
      <c r="P3" s="74"/>
      <c r="Q3" s="74"/>
      <c r="R3" s="74"/>
      <c r="S3" s="74"/>
      <c r="T3" s="74"/>
      <c r="U3" s="74"/>
      <c r="V3" s="74"/>
      <c r="W3" s="74"/>
    </row>
    <row r="4" spans="1:23" ht="15.75" thickBot="1">
      <c r="A4" s="232"/>
      <c r="B4" s="205" t="s">
        <v>406</v>
      </c>
      <c r="C4" s="241" t="s">
        <v>339</v>
      </c>
      <c r="D4" s="426" t="s">
        <v>340</v>
      </c>
      <c r="E4" s="241" t="s">
        <v>341</v>
      </c>
      <c r="F4" s="426" t="s">
        <v>342</v>
      </c>
      <c r="G4" s="241" t="s">
        <v>200</v>
      </c>
      <c r="H4" s="426" t="s">
        <v>201</v>
      </c>
      <c r="I4" s="241" t="s">
        <v>19</v>
      </c>
      <c r="J4" s="426" t="s">
        <v>391</v>
      </c>
      <c r="K4" s="241" t="s">
        <v>399</v>
      </c>
      <c r="M4" s="787"/>
      <c r="N4" s="787"/>
      <c r="O4" s="787"/>
      <c r="P4" s="787"/>
      <c r="Q4" s="787"/>
      <c r="R4" s="787"/>
      <c r="S4" s="787"/>
      <c r="T4" s="787"/>
      <c r="U4" s="787"/>
      <c r="V4" s="787"/>
      <c r="W4" s="787"/>
    </row>
    <row r="5" spans="1:23" ht="15.75" customHeight="1" thickBot="1">
      <c r="A5" s="788" t="s">
        <v>680</v>
      </c>
      <c r="B5" s="789"/>
      <c r="C5" s="789"/>
      <c r="D5" s="789"/>
      <c r="E5" s="789"/>
      <c r="F5" s="789"/>
      <c r="G5" s="789"/>
      <c r="H5" s="789"/>
      <c r="I5" s="789"/>
      <c r="J5" s="789"/>
      <c r="K5" s="790"/>
      <c r="M5" s="75"/>
      <c r="N5" s="73"/>
      <c r="O5" s="8"/>
      <c r="P5" s="8"/>
      <c r="Q5" s="8"/>
      <c r="R5" s="8"/>
      <c r="S5" s="8"/>
      <c r="T5" s="8"/>
      <c r="U5" s="8"/>
      <c r="V5" s="8"/>
      <c r="W5" s="8"/>
    </row>
    <row r="6" spans="1:23" ht="13.5" thickBot="1">
      <c r="A6" s="627"/>
      <c r="B6" s="628">
        <v>7101</v>
      </c>
      <c r="C6" s="629">
        <v>450</v>
      </c>
      <c r="D6" s="629">
        <v>40</v>
      </c>
      <c r="E6" s="629">
        <v>10</v>
      </c>
      <c r="F6" s="629">
        <v>95</v>
      </c>
      <c r="G6" s="629">
        <v>-15</v>
      </c>
      <c r="H6" s="629">
        <v>5</v>
      </c>
      <c r="I6" s="630">
        <f>C6-D6+E6-F6+G6+H6</f>
        <v>315</v>
      </c>
      <c r="J6" s="629">
        <v>10</v>
      </c>
      <c r="K6" s="629">
        <v>180</v>
      </c>
      <c r="M6" s="75"/>
      <c r="N6" s="73"/>
      <c r="O6" s="8"/>
      <c r="P6" s="8"/>
      <c r="Q6" s="8"/>
      <c r="R6" s="8"/>
      <c r="S6" s="8"/>
      <c r="T6" s="8"/>
      <c r="U6" s="8"/>
      <c r="V6" s="8"/>
      <c r="W6" s="8"/>
    </row>
    <row r="7" spans="1:23" ht="15.75" customHeight="1" thickBot="1">
      <c r="A7" s="788" t="s">
        <v>681</v>
      </c>
      <c r="B7" s="789"/>
      <c r="C7" s="789"/>
      <c r="D7" s="789"/>
      <c r="E7" s="789"/>
      <c r="F7" s="789"/>
      <c r="G7" s="789"/>
      <c r="H7" s="789"/>
      <c r="I7" s="789"/>
      <c r="J7" s="789"/>
      <c r="K7" s="790"/>
      <c r="M7" s="75"/>
      <c r="N7" s="73"/>
      <c r="O7" s="8"/>
      <c r="P7" s="8"/>
      <c r="Q7" s="8"/>
      <c r="R7" s="8"/>
      <c r="S7" s="8"/>
      <c r="T7" s="8"/>
      <c r="U7" s="8"/>
      <c r="V7" s="8"/>
      <c r="W7" s="8"/>
    </row>
    <row r="8" spans="1:23" ht="13.5" thickBot="1">
      <c r="A8" s="631"/>
      <c r="B8" s="632">
        <v>7201</v>
      </c>
      <c r="C8" s="629">
        <v>150</v>
      </c>
      <c r="D8" s="629">
        <v>20</v>
      </c>
      <c r="E8" s="629">
        <v>5</v>
      </c>
      <c r="F8" s="629">
        <v>40</v>
      </c>
      <c r="G8" s="629">
        <v>10</v>
      </c>
      <c r="H8" s="629">
        <v>-5</v>
      </c>
      <c r="I8" s="630">
        <f>C8-D8+E8-F8+G8+H8</f>
        <v>100</v>
      </c>
      <c r="J8" s="629">
        <v>15</v>
      </c>
      <c r="K8" s="629">
        <v>190</v>
      </c>
      <c r="M8" s="75"/>
      <c r="N8" s="73"/>
      <c r="O8" s="8"/>
      <c r="P8" s="8"/>
      <c r="Q8" s="8"/>
      <c r="R8" s="8"/>
      <c r="S8" s="8"/>
      <c r="T8" s="8"/>
      <c r="U8" s="8"/>
      <c r="V8" s="8"/>
      <c r="W8" s="8"/>
    </row>
    <row r="9" spans="1:23" ht="13.5" thickBot="1">
      <c r="A9" s="633" t="s">
        <v>558</v>
      </c>
      <c r="B9" s="632">
        <v>7999</v>
      </c>
      <c r="C9" s="629">
        <f>C6+C8</f>
        <v>600</v>
      </c>
      <c r="D9" s="629">
        <f t="shared" ref="D9:K9" si="0">D6+D8</f>
        <v>60</v>
      </c>
      <c r="E9" s="629">
        <f t="shared" si="0"/>
        <v>15</v>
      </c>
      <c r="F9" s="629">
        <f t="shared" si="0"/>
        <v>135</v>
      </c>
      <c r="G9" s="629">
        <f t="shared" si="0"/>
        <v>-5</v>
      </c>
      <c r="H9" s="629">
        <f t="shared" si="0"/>
        <v>0</v>
      </c>
      <c r="I9" s="630">
        <f>C9-D9+E9-F9+G9+H9</f>
        <v>415</v>
      </c>
      <c r="J9" s="629">
        <f t="shared" si="0"/>
        <v>25</v>
      </c>
      <c r="K9" s="629">
        <f t="shared" si="0"/>
        <v>370</v>
      </c>
      <c r="M9" s="75"/>
      <c r="N9" s="73"/>
      <c r="O9" s="8"/>
      <c r="P9" s="8"/>
      <c r="Q9" s="8"/>
      <c r="R9" s="8"/>
      <c r="S9" s="8"/>
      <c r="T9" s="8"/>
      <c r="U9" s="8"/>
      <c r="V9" s="8"/>
      <c r="W9" s="8"/>
    </row>
    <row r="10" spans="1:23" ht="15">
      <c r="A10" s="208"/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M10" s="75"/>
      <c r="N10" s="73"/>
      <c r="O10" s="8"/>
      <c r="P10" s="8"/>
      <c r="Q10" s="8"/>
      <c r="R10" s="8"/>
      <c r="S10" s="8"/>
      <c r="T10" s="8"/>
      <c r="U10" s="8"/>
      <c r="V10" s="8"/>
      <c r="W10" s="8"/>
    </row>
    <row r="11" spans="1:23" ht="15">
      <c r="A11" s="208" t="s">
        <v>682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M11" s="75"/>
      <c r="N11" s="73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12"/>
      <c r="B12" s="12"/>
      <c r="M12" s="75"/>
      <c r="N12" s="73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2"/>
      <c r="M13" s="75"/>
      <c r="N13" s="73"/>
      <c r="O13" s="8"/>
      <c r="P13" s="8"/>
      <c r="Q13" s="8"/>
      <c r="R13" s="8"/>
      <c r="S13" s="8"/>
      <c r="T13" s="8"/>
      <c r="U13" s="8"/>
      <c r="V13" s="8"/>
      <c r="W13" s="8"/>
    </row>
    <row r="14" spans="1:23" s="10" customFormat="1" ht="13.5">
      <c r="A14" s="42"/>
      <c r="B14" s="33">
        <v>330</v>
      </c>
      <c r="C14" s="23" t="b">
        <f>C9=C6+C8</f>
        <v>1</v>
      </c>
      <c r="D14" s="24" t="s">
        <v>1342</v>
      </c>
    </row>
    <row r="15" spans="1:23" s="10" customFormat="1" ht="13.5">
      <c r="A15" s="42"/>
      <c r="B15" s="33">
        <v>340</v>
      </c>
      <c r="C15" s="23" t="b">
        <f>D9=D6+D8</f>
        <v>1</v>
      </c>
      <c r="D15" s="24" t="s">
        <v>1343</v>
      </c>
    </row>
    <row r="16" spans="1:23" s="10" customFormat="1" ht="13.5">
      <c r="A16" s="42"/>
      <c r="B16" s="33">
        <v>350</v>
      </c>
      <c r="C16" s="23" t="b">
        <f>E9=E6+E8</f>
        <v>1</v>
      </c>
      <c r="D16" s="24" t="s">
        <v>1344</v>
      </c>
    </row>
    <row r="17" spans="1:23" s="10" customFormat="1" ht="13.5">
      <c r="A17" s="42"/>
      <c r="B17" s="33">
        <v>360</v>
      </c>
      <c r="C17" s="23" t="b">
        <f>F9=F6+F8</f>
        <v>1</v>
      </c>
      <c r="D17" s="24" t="s">
        <v>1345</v>
      </c>
    </row>
    <row r="18" spans="1:23" s="10" customFormat="1" ht="13.5">
      <c r="A18" s="42"/>
      <c r="B18" s="33">
        <v>370</v>
      </c>
      <c r="C18" s="23" t="b">
        <f>G9=G6+G8</f>
        <v>1</v>
      </c>
      <c r="D18" s="24" t="s">
        <v>1346</v>
      </c>
    </row>
    <row r="19" spans="1:23" s="10" customFormat="1" ht="13.5">
      <c r="A19" s="42"/>
      <c r="B19" s="33">
        <v>380</v>
      </c>
      <c r="C19" s="23" t="b">
        <f>H9=H6+H8</f>
        <v>1</v>
      </c>
      <c r="D19" s="24" t="s">
        <v>1347</v>
      </c>
    </row>
    <row r="20" spans="1:23" s="10" customFormat="1" ht="13.5">
      <c r="A20" s="42"/>
      <c r="B20" s="33">
        <v>390</v>
      </c>
      <c r="C20" s="23" t="b">
        <f>I9=I6+I8</f>
        <v>1</v>
      </c>
      <c r="D20" s="24" t="s">
        <v>1348</v>
      </c>
    </row>
    <row r="21" spans="1:23" s="10" customFormat="1" ht="13.5">
      <c r="A21" s="42"/>
      <c r="B21" s="33">
        <v>400</v>
      </c>
      <c r="C21" s="23" t="b">
        <f>J9=J6+J8</f>
        <v>1</v>
      </c>
      <c r="D21" s="24" t="s">
        <v>1349</v>
      </c>
    </row>
    <row r="22" spans="1:23" s="10" customFormat="1" ht="13.5">
      <c r="A22" s="42"/>
      <c r="B22" s="33">
        <v>410</v>
      </c>
      <c r="C22" s="23" t="b">
        <f>K9=K6+K8</f>
        <v>1</v>
      </c>
      <c r="D22" s="24" t="s">
        <v>1350</v>
      </c>
    </row>
    <row r="23" spans="1:23" s="10" customFormat="1" ht="13.5">
      <c r="A23" s="42"/>
      <c r="B23" s="33">
        <v>420</v>
      </c>
      <c r="C23" s="23" t="b">
        <f>I6=C6-D6+E6-F6+G6+H6</f>
        <v>1</v>
      </c>
      <c r="D23" s="24" t="s">
        <v>1351</v>
      </c>
    </row>
    <row r="24" spans="1:23" s="10" customFormat="1" ht="13.5">
      <c r="A24" s="42"/>
      <c r="B24" s="33">
        <v>430</v>
      </c>
      <c r="C24" s="23" t="b">
        <f>I8=C8-D8+E8-F8+G8+H8</f>
        <v>1</v>
      </c>
      <c r="D24" s="24" t="s">
        <v>1352</v>
      </c>
    </row>
    <row r="25" spans="1:23" s="10" customFormat="1" ht="13.5">
      <c r="A25" s="42"/>
      <c r="B25" s="33">
        <v>440</v>
      </c>
      <c r="C25" s="23" t="b">
        <f>I9=C9-D9+E9-F9+G9+H9</f>
        <v>1</v>
      </c>
      <c r="D25" s="24" t="s">
        <v>1353</v>
      </c>
    </row>
    <row r="26" spans="1:23">
      <c r="A26" s="75"/>
      <c r="B26" s="73"/>
      <c r="C26" s="8"/>
      <c r="D26" s="8"/>
      <c r="E26" s="8"/>
      <c r="F26" s="8"/>
      <c r="G26" s="8"/>
      <c r="H26" s="8"/>
      <c r="I26" s="8"/>
      <c r="J26" s="8"/>
      <c r="K26" s="8"/>
      <c r="M26" s="75"/>
      <c r="N26" s="73"/>
      <c r="O26" s="8"/>
      <c r="P26" s="8"/>
      <c r="Q26" s="8"/>
      <c r="R26" s="8"/>
      <c r="S26" s="8"/>
      <c r="T26" s="8"/>
      <c r="U26" s="8"/>
      <c r="V26" s="8"/>
      <c r="W26" s="8"/>
    </row>
    <row r="27" spans="1:23">
      <c r="A27" s="75"/>
      <c r="B27" s="73"/>
      <c r="C27" s="8"/>
      <c r="D27" s="8"/>
      <c r="E27" s="8"/>
      <c r="F27" s="8"/>
      <c r="G27" s="8"/>
      <c r="H27" s="8"/>
      <c r="I27" s="8"/>
      <c r="J27" s="8"/>
      <c r="K27" s="8"/>
      <c r="M27" s="75"/>
      <c r="N27" s="73"/>
      <c r="O27" s="8"/>
      <c r="P27" s="8"/>
      <c r="Q27" s="8"/>
      <c r="R27" s="8"/>
      <c r="S27" s="8"/>
      <c r="T27" s="8"/>
      <c r="U27" s="8"/>
      <c r="V27" s="8"/>
      <c r="W27" s="8"/>
    </row>
    <row r="28" spans="1:23">
      <c r="A28" s="75"/>
      <c r="B28" s="73"/>
      <c r="C28" s="8"/>
      <c r="D28" s="8"/>
      <c r="E28" s="8"/>
      <c r="F28" s="8"/>
      <c r="G28" s="8"/>
      <c r="H28" s="8"/>
      <c r="I28" s="8"/>
      <c r="J28" s="8"/>
      <c r="K28" s="8"/>
      <c r="M28" s="75"/>
      <c r="N28" s="73"/>
      <c r="O28" s="8"/>
      <c r="P28" s="8"/>
      <c r="Q28" s="8"/>
      <c r="R28" s="8"/>
      <c r="S28" s="8"/>
      <c r="T28" s="8"/>
      <c r="U28" s="8"/>
      <c r="V28" s="8"/>
      <c r="W28" s="8"/>
    </row>
    <row r="29" spans="1:23">
      <c r="A29" s="75"/>
      <c r="B29" s="73"/>
      <c r="C29" s="8"/>
      <c r="D29" s="8"/>
      <c r="E29" s="8"/>
      <c r="F29" s="8"/>
      <c r="G29" s="8"/>
      <c r="H29" s="8"/>
      <c r="I29" s="8"/>
      <c r="J29" s="8"/>
      <c r="K29" s="8"/>
      <c r="M29" s="75"/>
      <c r="N29" s="73"/>
      <c r="O29" s="8"/>
      <c r="P29" s="8"/>
      <c r="Q29" s="8"/>
      <c r="R29" s="8"/>
      <c r="S29" s="8"/>
      <c r="T29" s="8"/>
      <c r="U29" s="8"/>
      <c r="V29" s="8"/>
      <c r="W29" s="8"/>
    </row>
    <row r="30" spans="1:23">
      <c r="A30" s="75"/>
      <c r="B30" s="73"/>
      <c r="C30" s="8"/>
      <c r="D30" s="8"/>
      <c r="E30" s="8"/>
      <c r="F30" s="8"/>
      <c r="G30" s="8"/>
      <c r="H30" s="8"/>
      <c r="I30" s="8"/>
      <c r="J30" s="8"/>
      <c r="K30" s="8"/>
      <c r="M30" s="75"/>
      <c r="N30" s="73"/>
      <c r="O30" s="8"/>
      <c r="P30" s="8"/>
      <c r="Q30" s="8"/>
      <c r="R30" s="8"/>
      <c r="S30" s="8"/>
      <c r="T30" s="8"/>
      <c r="U30" s="8"/>
      <c r="V30" s="8"/>
      <c r="W30" s="8"/>
    </row>
    <row r="31" spans="1:23">
      <c r="A31" s="75"/>
      <c r="B31" s="73"/>
      <c r="C31" s="8"/>
      <c r="D31" s="8"/>
      <c r="E31" s="8"/>
      <c r="F31" s="8"/>
      <c r="G31" s="8"/>
      <c r="H31" s="8"/>
      <c r="I31" s="8"/>
      <c r="J31" s="8"/>
      <c r="K31" s="8"/>
      <c r="M31" s="75"/>
      <c r="N31" s="73"/>
      <c r="O31" s="8"/>
      <c r="P31" s="8"/>
      <c r="Q31" s="8"/>
      <c r="R31" s="8"/>
      <c r="S31" s="8"/>
      <c r="T31" s="8"/>
      <c r="U31" s="8"/>
      <c r="V31" s="8"/>
      <c r="W31" s="8"/>
    </row>
    <row r="32" spans="1:23" ht="13.5" customHeight="1">
      <c r="A32" s="787"/>
      <c r="B32" s="787"/>
      <c r="C32" s="787"/>
      <c r="D32" s="787"/>
      <c r="E32" s="787"/>
      <c r="F32" s="787"/>
      <c r="G32" s="787"/>
      <c r="H32" s="787"/>
      <c r="I32" s="787"/>
      <c r="J32" s="787"/>
      <c r="K32" s="787"/>
      <c r="M32" s="75"/>
      <c r="N32" s="73"/>
      <c r="O32" s="8"/>
      <c r="P32" s="8"/>
      <c r="Q32" s="8"/>
      <c r="R32" s="8"/>
      <c r="S32" s="8"/>
      <c r="T32" s="8"/>
      <c r="U32" s="8"/>
      <c r="V32" s="8"/>
      <c r="W32" s="8"/>
    </row>
    <row r="33" spans="1:23">
      <c r="A33" s="75"/>
      <c r="B33" s="73"/>
      <c r="C33" s="8"/>
      <c r="D33" s="8"/>
      <c r="E33" s="8"/>
      <c r="F33" s="8"/>
      <c r="G33" s="8"/>
      <c r="H33" s="8"/>
      <c r="I33" s="8"/>
      <c r="J33" s="8"/>
      <c r="K33" s="8"/>
      <c r="M33" s="8"/>
      <c r="N33" s="7"/>
      <c r="O33" s="8"/>
      <c r="P33" s="8"/>
      <c r="Q33" s="8"/>
      <c r="R33" s="8"/>
      <c r="S33" s="8"/>
      <c r="T33" s="8"/>
      <c r="U33" s="8"/>
      <c r="V33" s="8"/>
      <c r="W33" s="8"/>
    </row>
    <row r="34" spans="1:23">
      <c r="A34" s="75"/>
      <c r="B34" s="73"/>
      <c r="C34" s="8"/>
      <c r="D34" s="8"/>
      <c r="E34" s="8"/>
      <c r="F34" s="8"/>
      <c r="G34" s="8"/>
      <c r="H34" s="8"/>
      <c r="I34" s="8"/>
      <c r="J34" s="8"/>
      <c r="K34" s="8"/>
    </row>
    <row r="35" spans="1:23">
      <c r="A35" s="75"/>
      <c r="B35" s="73"/>
      <c r="C35" s="8"/>
      <c r="D35" s="8"/>
      <c r="E35" s="8"/>
      <c r="F35" s="8"/>
      <c r="G35" s="8"/>
      <c r="H35" s="8"/>
      <c r="I35" s="8"/>
      <c r="J35" s="8"/>
      <c r="K35" s="8"/>
    </row>
    <row r="36" spans="1:23">
      <c r="A36" s="75"/>
      <c r="B36" s="73"/>
      <c r="C36" s="8"/>
      <c r="D36" s="8"/>
      <c r="E36" s="8"/>
      <c r="F36" s="8"/>
      <c r="G36" s="8"/>
      <c r="H36" s="8"/>
      <c r="I36" s="8"/>
      <c r="J36" s="8"/>
      <c r="K36" s="8"/>
    </row>
    <row r="37" spans="1:23">
      <c r="A37" s="75"/>
      <c r="B37" s="73"/>
      <c r="C37" s="8"/>
      <c r="D37" s="8"/>
      <c r="E37" s="8"/>
      <c r="F37" s="8"/>
      <c r="G37" s="8"/>
      <c r="H37" s="8"/>
      <c r="I37" s="8"/>
      <c r="J37" s="8"/>
      <c r="K37" s="8"/>
    </row>
    <row r="38" spans="1:23">
      <c r="A38" s="75"/>
      <c r="B38" s="73"/>
      <c r="C38" s="8"/>
      <c r="D38" s="8"/>
      <c r="E38" s="8"/>
      <c r="F38" s="8"/>
      <c r="G38" s="8"/>
      <c r="H38" s="8"/>
      <c r="I38" s="8"/>
      <c r="J38" s="8"/>
      <c r="K38" s="8"/>
    </row>
    <row r="39" spans="1:23">
      <c r="A39" s="75"/>
      <c r="B39" s="73"/>
      <c r="C39" s="8"/>
      <c r="D39" s="8"/>
      <c r="E39" s="8"/>
      <c r="F39" s="8"/>
      <c r="G39" s="8"/>
      <c r="H39" s="8"/>
      <c r="I39" s="8"/>
      <c r="J39" s="8"/>
      <c r="K39" s="8"/>
    </row>
    <row r="40" spans="1:23">
      <c r="A40" s="75"/>
      <c r="B40" s="73"/>
      <c r="C40" s="8"/>
      <c r="D40" s="8"/>
      <c r="E40" s="8"/>
      <c r="F40" s="8"/>
      <c r="G40" s="8"/>
      <c r="H40" s="8"/>
      <c r="I40" s="8"/>
      <c r="J40" s="8"/>
      <c r="K40" s="8"/>
    </row>
    <row r="41" spans="1:23">
      <c r="A41" s="75"/>
      <c r="B41" s="73"/>
      <c r="C41" s="8"/>
      <c r="D41" s="8"/>
      <c r="E41" s="8"/>
      <c r="F41" s="8"/>
      <c r="G41" s="8"/>
      <c r="H41" s="8"/>
      <c r="I41" s="8"/>
      <c r="J41" s="8"/>
      <c r="K41" s="8"/>
    </row>
    <row r="42" spans="1:23">
      <c r="A42" s="75"/>
      <c r="B42" s="73"/>
      <c r="C42" s="8"/>
      <c r="D42" s="8"/>
      <c r="E42" s="8"/>
      <c r="F42" s="8"/>
      <c r="G42" s="8"/>
      <c r="H42" s="8"/>
      <c r="I42" s="8"/>
      <c r="J42" s="8"/>
      <c r="K42" s="8"/>
    </row>
    <row r="43" spans="1:23">
      <c r="A43" s="75"/>
      <c r="B43" s="73"/>
      <c r="C43" s="8"/>
      <c r="D43" s="8"/>
      <c r="E43" s="8"/>
      <c r="F43" s="8"/>
      <c r="G43" s="8"/>
      <c r="H43" s="8"/>
      <c r="I43" s="8"/>
      <c r="J43" s="8"/>
      <c r="K43" s="8"/>
    </row>
    <row r="44" spans="1:23">
      <c r="A44" s="75"/>
      <c r="B44" s="73"/>
      <c r="C44" s="8"/>
      <c r="D44" s="8"/>
      <c r="E44" s="8"/>
      <c r="F44" s="8"/>
      <c r="G44" s="8"/>
      <c r="H44" s="8"/>
      <c r="I44" s="8"/>
      <c r="J44" s="8"/>
      <c r="K44" s="8"/>
    </row>
    <row r="45" spans="1:23">
      <c r="A45" s="75"/>
      <c r="B45" s="73"/>
      <c r="C45" s="8"/>
      <c r="D45" s="8"/>
      <c r="E45" s="8"/>
      <c r="F45" s="8"/>
      <c r="G45" s="8"/>
      <c r="H45" s="8"/>
      <c r="I45" s="8"/>
      <c r="J45" s="8"/>
      <c r="K45" s="8"/>
    </row>
    <row r="46" spans="1:23">
      <c r="A46" s="8"/>
      <c r="B46" s="7"/>
      <c r="C46" s="8"/>
      <c r="D46" s="8"/>
      <c r="E46" s="8"/>
      <c r="F46" s="8"/>
      <c r="G46" s="8"/>
      <c r="H46" s="8"/>
      <c r="I46" s="8"/>
      <c r="J46" s="8"/>
      <c r="K46" s="8"/>
    </row>
  </sheetData>
  <customSheetViews>
    <customSheetView guid="{5D819D0C-25F7-408A-B978-F4F86F7655CA}" showPageBreaks="1" showRuler="0">
      <selection activeCell="A23" sqref="A23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130" showGridLines="0" showRuler="0">
      <selection activeCell="A12" sqref="A12"/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130" showGridLines="0" showRuler="0">
      <selection activeCell="A12" sqref="A12"/>
      <pageMargins left="0.75" right="0.75" top="1" bottom="1" header="0.5" footer="0.5"/>
      <pageSetup paperSize="8" scale="85" orientation="portrait" r:id="rId3"/>
      <headerFooter alignWithMargins="0"/>
    </customSheetView>
  </customSheetViews>
  <mergeCells count="6">
    <mergeCell ref="M2:W2"/>
    <mergeCell ref="M4:W4"/>
    <mergeCell ref="A32:K32"/>
    <mergeCell ref="A7:K7"/>
    <mergeCell ref="A3:K3"/>
    <mergeCell ref="A5:K5"/>
  </mergeCells>
  <phoneticPr fontId="8" type="noConversion"/>
  <pageMargins left="0.75" right="0.75" top="1" bottom="1" header="0.5" footer="0.5"/>
  <pageSetup paperSize="8" scale="94" orientation="landscape" r:id="rId4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L17"/>
  <sheetViews>
    <sheetView showGridLines="0" zoomScaleNormal="100" zoomScaleSheetLayoutView="90" workbookViewId="0"/>
  </sheetViews>
  <sheetFormatPr defaultColWidth="9.140625" defaultRowHeight="12.75"/>
  <cols>
    <col min="1" max="1" width="46.5703125" customWidth="1"/>
    <col min="2" max="2" width="10.5703125" bestFit="1" customWidth="1"/>
    <col min="3" max="3" width="9" customWidth="1"/>
    <col min="4" max="4" width="14.7109375" customWidth="1"/>
  </cols>
  <sheetData>
    <row r="1" spans="1:12" s="5" customFormat="1" ht="16.5" thickBot="1">
      <c r="A1" s="372" t="s">
        <v>1316</v>
      </c>
      <c r="B1" s="208"/>
      <c r="C1" s="208"/>
      <c r="D1" s="208"/>
      <c r="E1" s="208"/>
    </row>
    <row r="2" spans="1:12" ht="109.5" customHeight="1" thickBot="1">
      <c r="A2" s="289" t="s">
        <v>95</v>
      </c>
      <c r="B2" s="200" t="s">
        <v>231</v>
      </c>
      <c r="C2" s="459"/>
      <c r="D2" s="200" t="s">
        <v>238</v>
      </c>
      <c r="E2" s="208"/>
    </row>
    <row r="3" spans="1:12" ht="15.75" thickBot="1">
      <c r="A3" s="373"/>
      <c r="B3" s="460"/>
      <c r="C3" s="461" t="s">
        <v>422</v>
      </c>
      <c r="D3" s="380" t="s">
        <v>339</v>
      </c>
      <c r="E3" s="208"/>
    </row>
    <row r="4" spans="1:12" s="2" customFormat="1" ht="15.75" thickBot="1">
      <c r="A4" s="462" t="s">
        <v>576</v>
      </c>
      <c r="B4" s="462" t="s">
        <v>232</v>
      </c>
      <c r="C4" s="262">
        <v>7100</v>
      </c>
      <c r="D4" s="634">
        <v>600</v>
      </c>
      <c r="E4" s="387"/>
    </row>
    <row r="5" spans="1:12" ht="15.75" thickBot="1">
      <c r="A5" s="327" t="s">
        <v>233</v>
      </c>
      <c r="B5" s="55"/>
      <c r="C5" s="278">
        <v>7140</v>
      </c>
      <c r="D5" s="579">
        <v>1000</v>
      </c>
      <c r="E5" s="208"/>
    </row>
    <row r="6" spans="1:12" ht="15.75" thickBot="1">
      <c r="A6" s="327" t="s">
        <v>790</v>
      </c>
      <c r="B6" s="55" t="s">
        <v>678</v>
      </c>
      <c r="C6" s="278">
        <v>7200</v>
      </c>
      <c r="D6" s="579">
        <v>2400</v>
      </c>
      <c r="E6" s="208"/>
    </row>
    <row r="7" spans="1:12" ht="15.75" thickBot="1">
      <c r="A7" s="327" t="s">
        <v>96</v>
      </c>
      <c r="B7" s="328" t="s">
        <v>258</v>
      </c>
      <c r="C7" s="278">
        <v>7350</v>
      </c>
      <c r="D7" s="579">
        <v>100</v>
      </c>
      <c r="E7" s="208"/>
    </row>
    <row r="8" spans="1:12" ht="15.75" thickBot="1">
      <c r="A8" s="327" t="s">
        <v>498</v>
      </c>
      <c r="B8" s="328" t="s">
        <v>258</v>
      </c>
      <c r="C8" s="335">
        <v>7360</v>
      </c>
      <c r="D8" s="579">
        <v>50</v>
      </c>
      <c r="E8" s="208"/>
    </row>
    <row r="9" spans="1:12" ht="15.75" thickBot="1">
      <c r="A9" s="336" t="s">
        <v>380</v>
      </c>
      <c r="B9" s="463"/>
      <c r="C9" s="359">
        <v>7399</v>
      </c>
      <c r="D9" s="597">
        <f>SUM(D4:D8)</f>
        <v>4150</v>
      </c>
      <c r="E9" s="208"/>
    </row>
    <row r="10" spans="1:12" ht="15.75" thickBot="1">
      <c r="A10" s="369"/>
      <c r="B10" s="464"/>
      <c r="C10" s="464"/>
      <c r="D10" s="635"/>
      <c r="E10" s="208"/>
    </row>
    <row r="11" spans="1:12" ht="14.25" customHeight="1" thickBot="1">
      <c r="A11" s="270" t="s">
        <v>234</v>
      </c>
      <c r="B11" s="465" t="s">
        <v>235</v>
      </c>
      <c r="C11" s="252">
        <v>7400</v>
      </c>
      <c r="D11" s="597">
        <f>SUM(D12:D13)</f>
        <v>75</v>
      </c>
      <c r="E11" s="208"/>
    </row>
    <row r="12" spans="1:12" ht="15.75" thickBot="1">
      <c r="A12" s="370" t="s">
        <v>236</v>
      </c>
      <c r="B12" s="444"/>
      <c r="C12" s="179">
        <v>7410</v>
      </c>
      <c r="D12" s="570">
        <v>25</v>
      </c>
      <c r="E12" s="208"/>
    </row>
    <row r="13" spans="1:12" ht="15.75" thickBot="1">
      <c r="A13" s="370" t="s">
        <v>237</v>
      </c>
      <c r="B13" s="444"/>
      <c r="C13" s="256">
        <v>7420</v>
      </c>
      <c r="D13" s="570">
        <v>50</v>
      </c>
      <c r="E13" s="208"/>
    </row>
    <row r="14" spans="1:12" ht="15">
      <c r="A14" s="208"/>
      <c r="B14" s="208"/>
      <c r="C14" s="208"/>
      <c r="D14" s="208"/>
      <c r="E14" s="208"/>
    </row>
    <row r="15" spans="1:12" ht="15">
      <c r="A15" s="208"/>
      <c r="B15" s="208"/>
      <c r="C15" s="208"/>
      <c r="D15" s="208"/>
      <c r="E15" s="208"/>
    </row>
    <row r="16" spans="1:12" s="10" customFormat="1" ht="13.5">
      <c r="A16" s="42"/>
      <c r="B16" s="33">
        <v>450</v>
      </c>
      <c r="C16" s="23" t="b">
        <f>D9=SUM(D4:D8)</f>
        <v>1</v>
      </c>
      <c r="D16" s="24" t="s">
        <v>1354</v>
      </c>
      <c r="L16" s="23"/>
    </row>
    <row r="17" spans="2:4" ht="13.5">
      <c r="B17" s="33">
        <v>460</v>
      </c>
      <c r="C17" s="23" t="b">
        <f>D11 = D12+D13</f>
        <v>1</v>
      </c>
      <c r="D17" s="24" t="s">
        <v>1355</v>
      </c>
    </row>
  </sheetData>
  <customSheetViews>
    <customSheetView guid="{5D819D0C-25F7-408A-B978-F4F86F7655CA}" showPageBreaks="1" showRuler="0">
      <selection activeCell="A23" sqref="A23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145" showGridLines="0" showRuler="0"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145" showGridLines="0" showRuler="0">
      <pageMargins left="0.75" right="0.75" top="1" bottom="1" header="0.5" footer="0.5"/>
      <pageSetup paperSize="8" scale="85" orientation="portrait" r:id="rId3"/>
      <headerFooter alignWithMargins="0"/>
    </customSheetView>
  </customSheetViews>
  <phoneticPr fontId="8" type="noConversion"/>
  <pageMargins left="1.38" right="0.75" top="1" bottom="1" header="0.5" footer="0.5"/>
  <pageSetup paperSize="8" scale="137" orientation="landscape" r:id="rId4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41"/>
  <sheetViews>
    <sheetView showGridLines="0" zoomScaleNormal="100" zoomScaleSheetLayoutView="100" workbookViewId="0"/>
  </sheetViews>
  <sheetFormatPr defaultColWidth="9.140625" defaultRowHeight="12.75"/>
  <cols>
    <col min="1" max="1" width="28.7109375" customWidth="1"/>
    <col min="2" max="2" width="9.85546875" customWidth="1"/>
    <col min="3" max="4" width="10.5703125" customWidth="1"/>
    <col min="5" max="5" width="9.140625" customWidth="1"/>
    <col min="6" max="6" width="35.42578125" customWidth="1"/>
    <col min="7" max="7" width="6.7109375" bestFit="1" customWidth="1"/>
    <col min="8" max="8" width="10.5703125" bestFit="1" customWidth="1"/>
    <col min="9" max="9" width="41.5703125" bestFit="1" customWidth="1"/>
  </cols>
  <sheetData>
    <row r="1" spans="1:9" s="5" customFormat="1" ht="15.75">
      <c r="A1" s="372" t="s">
        <v>1316</v>
      </c>
      <c r="B1" s="208"/>
      <c r="C1" s="208"/>
      <c r="D1" s="208"/>
      <c r="F1" s="71"/>
      <c r="G1" s="78"/>
      <c r="H1" s="78"/>
      <c r="I1" s="78"/>
    </row>
    <row r="2" spans="1:9" ht="16.5" thickBot="1">
      <c r="A2" s="468" t="s">
        <v>243</v>
      </c>
      <c r="B2" s="207"/>
      <c r="C2" s="208"/>
      <c r="D2" s="208"/>
      <c r="F2" s="79"/>
      <c r="G2" s="79"/>
      <c r="H2" s="15"/>
      <c r="I2" s="15"/>
    </row>
    <row r="3" spans="1:9" ht="121.5" customHeight="1" thickBot="1">
      <c r="A3" s="469" t="s">
        <v>134</v>
      </c>
      <c r="B3" s="466"/>
      <c r="C3" s="200" t="s">
        <v>244</v>
      </c>
      <c r="D3" s="200" t="s">
        <v>215</v>
      </c>
      <c r="F3" s="80"/>
      <c r="G3" s="81"/>
      <c r="H3" s="80"/>
      <c r="I3" s="80"/>
    </row>
    <row r="4" spans="1:9" ht="18" thickBot="1">
      <c r="A4" s="467"/>
      <c r="B4" s="305" t="s">
        <v>245</v>
      </c>
      <c r="C4" s="176" t="s">
        <v>339</v>
      </c>
      <c r="D4" s="176" t="s">
        <v>340</v>
      </c>
      <c r="F4" s="81"/>
      <c r="G4" s="82"/>
      <c r="H4" s="83"/>
      <c r="I4" s="83"/>
    </row>
    <row r="5" spans="1:9" ht="15.75" thickBot="1">
      <c r="A5" s="472" t="s">
        <v>239</v>
      </c>
      <c r="B5" s="56">
        <v>7100</v>
      </c>
      <c r="C5" s="597">
        <f>SUM(C6:C9)</f>
        <v>360</v>
      </c>
      <c r="D5" s="597">
        <f>SUM(D6:D9)</f>
        <v>115</v>
      </c>
      <c r="F5" s="84"/>
      <c r="G5" s="65"/>
      <c r="H5" s="84"/>
      <c r="I5" s="84"/>
    </row>
    <row r="6" spans="1:9" ht="15.75" thickBot="1">
      <c r="A6" s="473" t="s">
        <v>240</v>
      </c>
      <c r="B6" s="58">
        <v>7110</v>
      </c>
      <c r="C6" s="570">
        <v>100</v>
      </c>
      <c r="D6" s="636">
        <v>30</v>
      </c>
      <c r="F6" s="85"/>
      <c r="G6" s="86"/>
      <c r="H6" s="84"/>
      <c r="I6" s="84"/>
    </row>
    <row r="7" spans="1:9" ht="15.75" thickBot="1">
      <c r="A7" s="473" t="s">
        <v>679</v>
      </c>
      <c r="B7" s="58">
        <v>7120</v>
      </c>
      <c r="C7" s="570">
        <v>120</v>
      </c>
      <c r="D7" s="636">
        <v>40</v>
      </c>
      <c r="F7" s="85"/>
      <c r="G7" s="86"/>
      <c r="H7" s="84"/>
      <c r="I7" s="84"/>
    </row>
    <row r="8" spans="1:9" ht="15.75" thickBot="1">
      <c r="A8" s="474" t="s">
        <v>790</v>
      </c>
      <c r="B8" s="58">
        <v>7180</v>
      </c>
      <c r="C8" s="579">
        <v>100</v>
      </c>
      <c r="D8" s="636">
        <v>30</v>
      </c>
      <c r="F8" s="85"/>
      <c r="G8" s="86"/>
      <c r="H8" s="84"/>
      <c r="I8" s="84"/>
    </row>
    <row r="9" spans="1:9" ht="15.75" thickBot="1">
      <c r="A9" s="474" t="s">
        <v>250</v>
      </c>
      <c r="B9" s="58">
        <v>7190</v>
      </c>
      <c r="C9" s="579">
        <v>40</v>
      </c>
      <c r="D9" s="636">
        <v>15</v>
      </c>
      <c r="F9" s="85"/>
      <c r="G9" s="86"/>
      <c r="H9" s="84"/>
      <c r="I9" s="84"/>
    </row>
    <row r="10" spans="1:9" ht="15.75" thickBot="1">
      <c r="A10" s="472" t="s">
        <v>241</v>
      </c>
      <c r="B10" s="58">
        <v>7320</v>
      </c>
      <c r="C10" s="597">
        <f>SUM(C11:C13)</f>
        <v>44</v>
      </c>
      <c r="D10" s="597">
        <f>SUM(D11:D13)</f>
        <v>25</v>
      </c>
      <c r="F10" s="85"/>
      <c r="G10" s="86"/>
      <c r="H10" s="84"/>
      <c r="I10" s="84"/>
    </row>
    <row r="11" spans="1:9" ht="16.5" customHeight="1" thickBot="1">
      <c r="A11" s="473" t="s">
        <v>242</v>
      </c>
      <c r="B11" s="58">
        <v>7330</v>
      </c>
      <c r="C11" s="570">
        <v>20</v>
      </c>
      <c r="D11" s="636">
        <v>11</v>
      </c>
      <c r="F11" s="75"/>
      <c r="G11" s="86"/>
      <c r="H11" s="84"/>
      <c r="I11" s="84"/>
    </row>
    <row r="12" spans="1:9" ht="15" customHeight="1" thickBot="1">
      <c r="A12" s="473" t="s">
        <v>420</v>
      </c>
      <c r="B12" s="58">
        <v>7340</v>
      </c>
      <c r="C12" s="570">
        <v>12</v>
      </c>
      <c r="D12" s="636">
        <v>8</v>
      </c>
      <c r="F12" s="75"/>
      <c r="G12" s="86"/>
      <c r="H12" s="84"/>
      <c r="I12" s="84"/>
    </row>
    <row r="13" spans="1:9" ht="15.75" thickBot="1">
      <c r="A13" s="473" t="s">
        <v>498</v>
      </c>
      <c r="B13" s="59">
        <v>7350</v>
      </c>
      <c r="C13" s="570">
        <v>12</v>
      </c>
      <c r="D13" s="636">
        <v>6</v>
      </c>
      <c r="F13" s="75"/>
      <c r="G13" s="86"/>
      <c r="H13" s="84"/>
      <c r="I13" s="84"/>
    </row>
    <row r="14" spans="1:9">
      <c r="F14" s="75"/>
      <c r="G14" s="86"/>
      <c r="H14" s="84"/>
      <c r="I14" s="84"/>
    </row>
    <row r="15" spans="1:9">
      <c r="F15" s="75"/>
      <c r="G15" s="86"/>
      <c r="H15" s="84"/>
      <c r="I15" s="84"/>
    </row>
    <row r="16" spans="1:9" s="10" customFormat="1" ht="13.5">
      <c r="A16" s="42"/>
      <c r="B16" s="33">
        <v>470</v>
      </c>
      <c r="C16" s="23" t="b">
        <f>C5=SUM(C6:C9)</f>
        <v>1</v>
      </c>
      <c r="D16" s="24" t="s">
        <v>1357</v>
      </c>
    </row>
    <row r="17" spans="1:9" ht="13.5">
      <c r="B17">
        <v>480</v>
      </c>
      <c r="C17" s="23" t="b">
        <f>C10=SUM(C11:C13)</f>
        <v>1</v>
      </c>
      <c r="D17" s="24" t="s">
        <v>1356</v>
      </c>
    </row>
    <row r="18" spans="1:9" ht="13.5">
      <c r="B18" s="33">
        <v>490</v>
      </c>
      <c r="C18" s="23" t="b">
        <f>D5=SUM(D6:D9)</f>
        <v>1</v>
      </c>
      <c r="D18" s="24" t="s">
        <v>1358</v>
      </c>
    </row>
    <row r="19" spans="1:9" ht="13.5">
      <c r="B19">
        <v>500</v>
      </c>
      <c r="C19" s="23" t="b">
        <f>D10=SUM(D11:D13)</f>
        <v>1</v>
      </c>
      <c r="D19" s="24" t="s">
        <v>1359</v>
      </c>
    </row>
    <row r="20" spans="1:9">
      <c r="A20" s="84"/>
      <c r="B20" s="65"/>
      <c r="C20" s="84"/>
      <c r="D20" s="84"/>
      <c r="F20" s="75"/>
      <c r="G20" s="86"/>
      <c r="H20" s="80"/>
      <c r="I20" s="84"/>
    </row>
    <row r="21" spans="1:9">
      <c r="A21" s="85"/>
      <c r="B21" s="86"/>
      <c r="C21" s="84"/>
      <c r="D21" s="84"/>
      <c r="F21" s="75"/>
      <c r="G21" s="86"/>
      <c r="H21" s="80"/>
      <c r="I21" s="84"/>
    </row>
    <row r="22" spans="1:9">
      <c r="A22" s="85"/>
      <c r="B22" s="86"/>
      <c r="C22" s="84"/>
      <c r="D22" s="84"/>
      <c r="F22" s="87"/>
      <c r="G22" s="86"/>
      <c r="H22" s="80"/>
      <c r="I22" s="84"/>
    </row>
    <row r="23" spans="1:9">
      <c r="A23" s="85"/>
      <c r="B23" s="86"/>
      <c r="C23" s="84"/>
      <c r="D23" s="84"/>
      <c r="F23" s="84"/>
      <c r="G23" s="86"/>
      <c r="H23" s="84"/>
      <c r="I23" s="84"/>
    </row>
    <row r="24" spans="1:9">
      <c r="A24" s="85"/>
      <c r="B24" s="86"/>
      <c r="C24" s="84"/>
      <c r="D24" s="84"/>
      <c r="F24" s="85"/>
      <c r="G24" s="86"/>
      <c r="H24" s="84"/>
      <c r="I24" s="84"/>
    </row>
    <row r="25" spans="1:9">
      <c r="A25" s="85"/>
      <c r="B25" s="86"/>
      <c r="C25" s="84"/>
      <c r="D25" s="84"/>
      <c r="F25" s="85"/>
      <c r="G25" s="86"/>
      <c r="H25" s="84"/>
      <c r="I25" s="84"/>
    </row>
    <row r="26" spans="1:9">
      <c r="A26" s="75"/>
      <c r="B26" s="86"/>
      <c r="C26" s="84"/>
      <c r="D26" s="84"/>
      <c r="F26" s="85"/>
      <c r="G26" s="86"/>
      <c r="H26" s="84"/>
      <c r="I26" s="84"/>
    </row>
    <row r="27" spans="1:9">
      <c r="A27" s="75"/>
      <c r="B27" s="86"/>
      <c r="C27" s="84"/>
      <c r="D27" s="84"/>
    </row>
    <row r="28" spans="1:9">
      <c r="A28" s="75"/>
      <c r="B28" s="86"/>
      <c r="C28" s="84"/>
      <c r="D28" s="84"/>
    </row>
    <row r="29" spans="1:9">
      <c r="A29" s="75"/>
      <c r="B29" s="86"/>
      <c r="C29" s="84"/>
      <c r="D29" s="84"/>
    </row>
    <row r="30" spans="1:9">
      <c r="A30" s="75"/>
      <c r="B30" s="86"/>
      <c r="C30" s="84"/>
      <c r="D30" s="84"/>
    </row>
    <row r="31" spans="1:9">
      <c r="A31" s="87"/>
      <c r="B31" s="86"/>
      <c r="C31" s="80"/>
      <c r="D31" s="84"/>
    </row>
    <row r="32" spans="1:9">
      <c r="A32" s="75"/>
      <c r="B32" s="86"/>
      <c r="C32" s="80"/>
      <c r="D32" s="84"/>
    </row>
    <row r="33" spans="1:4">
      <c r="A33" s="75"/>
      <c r="B33" s="86"/>
      <c r="C33" s="80"/>
      <c r="D33" s="84"/>
    </row>
    <row r="34" spans="1:4">
      <c r="A34" s="75"/>
      <c r="B34" s="86"/>
      <c r="C34" s="80"/>
      <c r="D34" s="84"/>
    </row>
    <row r="35" spans="1:4">
      <c r="A35" s="75"/>
      <c r="B35" s="86"/>
      <c r="C35" s="80"/>
      <c r="D35" s="84"/>
    </row>
    <row r="36" spans="1:4">
      <c r="A36" s="75"/>
      <c r="B36" s="86"/>
      <c r="C36" s="80"/>
      <c r="D36" s="84"/>
    </row>
    <row r="37" spans="1:4">
      <c r="A37" s="87"/>
      <c r="B37" s="86"/>
      <c r="C37" s="80"/>
      <c r="D37" s="84"/>
    </row>
    <row r="38" spans="1:4">
      <c r="A38" s="84"/>
      <c r="B38" s="86"/>
      <c r="C38" s="84"/>
      <c r="D38" s="84"/>
    </row>
    <row r="39" spans="1:4">
      <c r="A39" s="85"/>
      <c r="B39" s="86"/>
      <c r="C39" s="84"/>
      <c r="D39" s="84"/>
    </row>
    <row r="40" spans="1:4">
      <c r="A40" s="85"/>
      <c r="B40" s="86"/>
      <c r="C40" s="84"/>
      <c r="D40" s="84"/>
    </row>
    <row r="41" spans="1:4">
      <c r="A41" s="85"/>
      <c r="B41" s="86"/>
      <c r="C41" s="84"/>
      <c r="D41" s="84"/>
    </row>
  </sheetData>
  <customSheetViews>
    <customSheetView guid="{5D819D0C-25F7-408A-B978-F4F86F7655CA}" showPageBreaks="1" showRuler="0">
      <selection activeCell="D26" sqref="D26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howGridLines="0" showRuler="0"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howGridLines="0" showRuler="0">
      <pageMargins left="0.75" right="0.75" top="1" bottom="1" header="0.5" footer="0.5"/>
      <pageSetup paperSize="8" scale="85" orientation="portrait" r:id="rId3"/>
      <headerFooter alignWithMargins="0"/>
    </customSheetView>
  </customSheetViews>
  <phoneticPr fontId="8" type="noConversion"/>
  <pageMargins left="0.75" right="0.75" top="1" bottom="1" header="0.5" footer="0.5"/>
  <pageSetup paperSize="8" scale="160" orientation="landscape" r:id="rId4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19"/>
  <sheetViews>
    <sheetView showGridLines="0" zoomScaleNormal="100" zoomScaleSheetLayoutView="100" workbookViewId="0">
      <selection sqref="A1:E1"/>
    </sheetView>
  </sheetViews>
  <sheetFormatPr defaultColWidth="9.140625" defaultRowHeight="12.75"/>
  <cols>
    <col min="1" max="1" width="36.5703125" customWidth="1"/>
    <col min="2" max="2" width="14.140625" customWidth="1"/>
    <col min="3" max="3" width="16.140625" customWidth="1"/>
    <col min="4" max="4" width="12.7109375" bestFit="1" customWidth="1"/>
    <col min="5" max="5" width="29" customWidth="1"/>
    <col min="6" max="6" width="9.140625" customWidth="1"/>
    <col min="7" max="7" width="4.5703125" customWidth="1"/>
    <col min="8" max="10" width="9.140625" customWidth="1"/>
    <col min="11" max="11" width="23" customWidth="1"/>
  </cols>
  <sheetData>
    <row r="1" spans="1:7" ht="15" customHeight="1">
      <c r="A1" s="795" t="s">
        <v>1316</v>
      </c>
      <c r="B1" s="795"/>
      <c r="C1" s="795"/>
      <c r="D1" s="795"/>
      <c r="E1" s="795"/>
    </row>
    <row r="2" spans="1:7" s="5" customFormat="1" ht="16.5" thickBot="1">
      <c r="A2" s="794" t="s">
        <v>251</v>
      </c>
      <c r="B2" s="794"/>
      <c r="C2" s="794"/>
      <c r="D2" s="794"/>
      <c r="E2" s="794"/>
    </row>
    <row r="3" spans="1:7" ht="78" customHeight="1" thickBot="1">
      <c r="A3" s="470"/>
      <c r="B3" s="200" t="s">
        <v>90</v>
      </c>
      <c r="C3" s="314"/>
      <c r="D3" s="200" t="s">
        <v>625</v>
      </c>
    </row>
    <row r="4" spans="1:7" ht="14.25" customHeight="1" thickBot="1">
      <c r="A4" s="471"/>
      <c r="B4" s="376"/>
      <c r="C4" s="475" t="s">
        <v>252</v>
      </c>
      <c r="D4" s="241" t="s">
        <v>339</v>
      </c>
    </row>
    <row r="5" spans="1:7" ht="15.75" customHeight="1" thickBot="1">
      <c r="A5" s="226" t="s">
        <v>626</v>
      </c>
      <c r="B5" s="223" t="s">
        <v>627</v>
      </c>
      <c r="C5" s="657">
        <v>7100</v>
      </c>
      <c r="D5" s="636">
        <v>5</v>
      </c>
      <c r="G5" s="17"/>
    </row>
    <row r="6" spans="1:7" ht="17.25" customHeight="1" thickBot="1">
      <c r="A6" s="226" t="s">
        <v>65</v>
      </c>
      <c r="B6" s="223" t="s">
        <v>627</v>
      </c>
      <c r="C6" s="658">
        <v>7110</v>
      </c>
      <c r="D6" s="636">
        <v>5</v>
      </c>
      <c r="G6" s="17"/>
    </row>
    <row r="7" spans="1:7" ht="16.5" customHeight="1" thickBot="1">
      <c r="A7" s="226" t="s">
        <v>420</v>
      </c>
      <c r="B7" s="223" t="s">
        <v>627</v>
      </c>
      <c r="C7" s="658">
        <v>7120</v>
      </c>
      <c r="D7" s="636">
        <v>0</v>
      </c>
      <c r="G7" s="17"/>
    </row>
    <row r="8" spans="1:7" ht="16.5" customHeight="1" thickBot="1">
      <c r="A8" s="226" t="s">
        <v>628</v>
      </c>
      <c r="B8" s="223" t="s">
        <v>627</v>
      </c>
      <c r="C8" s="658">
        <v>7130</v>
      </c>
      <c r="D8" s="636">
        <v>15</v>
      </c>
      <c r="G8" s="17"/>
    </row>
    <row r="9" spans="1:7" ht="17.25" customHeight="1" thickBot="1">
      <c r="A9" s="226" t="s">
        <v>250</v>
      </c>
      <c r="B9" s="223" t="s">
        <v>627</v>
      </c>
      <c r="C9" s="658">
        <v>7140</v>
      </c>
      <c r="D9" s="636">
        <v>5</v>
      </c>
      <c r="G9" s="17"/>
    </row>
    <row r="10" spans="1:7" ht="15.75" customHeight="1" thickBot="1">
      <c r="A10" s="226" t="s">
        <v>498</v>
      </c>
      <c r="B10" s="223" t="s">
        <v>627</v>
      </c>
      <c r="C10" s="659">
        <v>7150</v>
      </c>
      <c r="D10" s="636">
        <v>0</v>
      </c>
      <c r="G10" s="17"/>
    </row>
    <row r="11" spans="1:7" ht="15.75" thickBot="1">
      <c r="A11" s="336" t="s">
        <v>380</v>
      </c>
      <c r="B11" s="445"/>
      <c r="C11" s="659">
        <v>7999</v>
      </c>
      <c r="D11" s="637">
        <f>D5+D6+D7+D8+D9+D10</f>
        <v>30</v>
      </c>
      <c r="G11" s="17"/>
    </row>
    <row r="14" spans="1:7" ht="13.5">
      <c r="B14" s="2">
        <v>510</v>
      </c>
      <c r="C14" s="65" t="b">
        <f>D11=SUM(D5:D10)</f>
        <v>1</v>
      </c>
      <c r="D14" s="511" t="s">
        <v>1360</v>
      </c>
    </row>
    <row r="17" spans="5:8">
      <c r="H17" s="17"/>
    </row>
    <row r="19" spans="5:8">
      <c r="E19" s="17"/>
    </row>
  </sheetData>
  <customSheetViews>
    <customSheetView guid="{5D819D0C-25F7-408A-B978-F4F86F7655CA}" showPageBreaks="1" showRuler="0">
      <selection activeCell="A23" sqref="A23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130" showGridLines="0" showRuler="0"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130" showGridLines="0" showRuler="0">
      <pageMargins left="0.75" right="0.75" top="1" bottom="1" header="0.5" footer="0.5"/>
      <pageSetup paperSize="8" scale="85" orientation="portrait" r:id="rId3"/>
      <headerFooter alignWithMargins="0"/>
    </customSheetView>
  </customSheetViews>
  <mergeCells count="2">
    <mergeCell ref="A2:E2"/>
    <mergeCell ref="A1:E1"/>
  </mergeCells>
  <phoneticPr fontId="8" type="noConversion"/>
  <pageMargins left="0.75" right="0.75" top="1" bottom="1" header="0.5" footer="0.5"/>
  <pageSetup paperSize="8" scale="138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78"/>
  <sheetViews>
    <sheetView showGridLines="0" zoomScaleNormal="100" zoomScaleSheetLayoutView="100" workbookViewId="0"/>
  </sheetViews>
  <sheetFormatPr defaultColWidth="9.140625" defaultRowHeight="12.75"/>
  <cols>
    <col min="1" max="1" width="45.42578125" customWidth="1"/>
    <col min="2" max="2" width="19.7109375" customWidth="1"/>
    <col min="3" max="3" width="9.140625" customWidth="1"/>
    <col min="4" max="4" width="7.85546875" customWidth="1"/>
    <col min="5" max="5" width="8.28515625" customWidth="1"/>
    <col min="6" max="6" width="8" customWidth="1"/>
    <col min="7" max="7" width="8.140625" customWidth="1"/>
    <col min="8" max="8" width="8.28515625" customWidth="1"/>
    <col min="9" max="9" width="9.140625" customWidth="1"/>
    <col min="10" max="10" width="18.42578125" customWidth="1"/>
    <col min="11" max="11" width="9.140625" customWidth="1"/>
    <col min="12" max="12" width="3.5703125" bestFit="1" customWidth="1"/>
    <col min="13" max="13" width="6.140625" bestFit="1" customWidth="1"/>
    <col min="14" max="17" width="3.5703125" bestFit="1" customWidth="1"/>
  </cols>
  <sheetData>
    <row r="1" spans="1:8" ht="117" customHeight="1" thickBot="1">
      <c r="A1" s="194" t="s">
        <v>246</v>
      </c>
      <c r="B1" s="197" t="s">
        <v>683</v>
      </c>
      <c r="C1" s="197" t="s">
        <v>684</v>
      </c>
      <c r="D1" s="197"/>
      <c r="E1" s="197" t="s">
        <v>685</v>
      </c>
      <c r="F1" s="197" t="s">
        <v>686</v>
      </c>
      <c r="G1" s="197" t="s">
        <v>687</v>
      </c>
      <c r="H1" s="197" t="s">
        <v>688</v>
      </c>
    </row>
    <row r="2" spans="1:8" s="1" customFormat="1" ht="15.75" thickBot="1">
      <c r="A2" s="91"/>
      <c r="B2" s="125"/>
      <c r="C2" s="125"/>
      <c r="D2" s="113" t="s">
        <v>338</v>
      </c>
      <c r="E2" s="114" t="s">
        <v>339</v>
      </c>
      <c r="F2" s="114" t="s">
        <v>340</v>
      </c>
      <c r="G2" s="114" t="s">
        <v>341</v>
      </c>
      <c r="H2" s="114" t="s">
        <v>342</v>
      </c>
    </row>
    <row r="3" spans="1:8" ht="15.75" thickBot="1">
      <c r="A3" s="92" t="s">
        <v>287</v>
      </c>
      <c r="B3" s="107" t="s">
        <v>288</v>
      </c>
      <c r="C3" s="108"/>
      <c r="D3" s="126">
        <v>7100</v>
      </c>
      <c r="E3" s="571">
        <f>SUM(F3:H3)</f>
        <v>600</v>
      </c>
      <c r="F3" s="517">
        <f>SUM(F4:F5)</f>
        <v>300</v>
      </c>
      <c r="G3" s="517">
        <f>SUM(G4:G5)</f>
        <v>180</v>
      </c>
      <c r="H3" s="517">
        <f>SUM(H4:H5)</f>
        <v>120</v>
      </c>
    </row>
    <row r="4" spans="1:8" ht="15.75" thickBot="1">
      <c r="A4" s="95" t="s">
        <v>289</v>
      </c>
      <c r="B4" s="107" t="s">
        <v>290</v>
      </c>
      <c r="C4" s="108"/>
      <c r="D4" s="115">
        <v>7110</v>
      </c>
      <c r="E4" s="571">
        <f t="shared" ref="E4:E26" si="0">SUM(F4:H4)</f>
        <v>400</v>
      </c>
      <c r="F4" s="514">
        <v>200</v>
      </c>
      <c r="G4" s="514">
        <v>120</v>
      </c>
      <c r="H4" s="514">
        <v>80</v>
      </c>
    </row>
    <row r="5" spans="1:8" ht="15.75" thickBot="1">
      <c r="A5" s="96" t="s">
        <v>291</v>
      </c>
      <c r="B5" s="105" t="s">
        <v>290</v>
      </c>
      <c r="C5" s="106"/>
      <c r="D5" s="115">
        <v>7120</v>
      </c>
      <c r="E5" s="571">
        <f t="shared" si="0"/>
        <v>200</v>
      </c>
      <c r="F5" s="518">
        <v>100</v>
      </c>
      <c r="G5" s="518">
        <v>60</v>
      </c>
      <c r="H5" s="518">
        <v>40</v>
      </c>
    </row>
    <row r="6" spans="1:8" ht="15.75" thickBot="1">
      <c r="A6" s="90" t="s">
        <v>292</v>
      </c>
      <c r="B6" s="105" t="s">
        <v>290</v>
      </c>
      <c r="C6" s="106"/>
      <c r="D6" s="115">
        <v>7130</v>
      </c>
      <c r="E6" s="571">
        <f t="shared" si="0"/>
        <v>400</v>
      </c>
      <c r="F6" s="518">
        <v>200</v>
      </c>
      <c r="G6" s="518">
        <v>120</v>
      </c>
      <c r="H6" s="518">
        <v>80</v>
      </c>
    </row>
    <row r="7" spans="1:8" ht="15.75" thickBot="1">
      <c r="A7" s="92" t="s">
        <v>293</v>
      </c>
      <c r="B7" s="107" t="s">
        <v>258</v>
      </c>
      <c r="C7" s="108"/>
      <c r="D7" s="115">
        <v>7140</v>
      </c>
      <c r="E7" s="571">
        <f t="shared" si="0"/>
        <v>400</v>
      </c>
      <c r="F7" s="517">
        <f>SUM(F8:F9)</f>
        <v>200</v>
      </c>
      <c r="G7" s="517">
        <f>SUM(G8:G9)</f>
        <v>120</v>
      </c>
      <c r="H7" s="517">
        <f>SUM(H8:H9)</f>
        <v>80</v>
      </c>
    </row>
    <row r="8" spans="1:8" ht="30.75" thickBot="1">
      <c r="A8" s="95" t="s">
        <v>496</v>
      </c>
      <c r="B8" s="107" t="s">
        <v>497</v>
      </c>
      <c r="C8" s="108"/>
      <c r="D8" s="115">
        <v>7150</v>
      </c>
      <c r="E8" s="571">
        <f t="shared" si="0"/>
        <v>300</v>
      </c>
      <c r="F8" s="514">
        <v>150</v>
      </c>
      <c r="G8" s="514">
        <v>90</v>
      </c>
      <c r="H8" s="514">
        <v>60</v>
      </c>
    </row>
    <row r="9" spans="1:8" ht="15.75" thickBot="1">
      <c r="A9" s="96" t="s">
        <v>498</v>
      </c>
      <c r="B9" s="127" t="s">
        <v>97</v>
      </c>
      <c r="C9" s="106"/>
      <c r="D9" s="115">
        <v>7160</v>
      </c>
      <c r="E9" s="571">
        <f t="shared" si="0"/>
        <v>100</v>
      </c>
      <c r="F9" s="518">
        <v>50</v>
      </c>
      <c r="G9" s="518">
        <v>30</v>
      </c>
      <c r="H9" s="518">
        <v>20</v>
      </c>
    </row>
    <row r="10" spans="1:8" ht="18" customHeight="1" thickBot="1">
      <c r="A10" s="92" t="s">
        <v>499</v>
      </c>
      <c r="B10" s="107" t="s">
        <v>258</v>
      </c>
      <c r="C10" s="108"/>
      <c r="D10" s="115">
        <v>7170</v>
      </c>
      <c r="E10" s="571">
        <f t="shared" si="0"/>
        <v>400</v>
      </c>
      <c r="F10" s="517">
        <f>SUM(F11:F18)</f>
        <v>200</v>
      </c>
      <c r="G10" s="517">
        <f>SUM(G11:G18)</f>
        <v>120</v>
      </c>
      <c r="H10" s="517">
        <f>SUM(H11:H18)</f>
        <v>80</v>
      </c>
    </row>
    <row r="11" spans="1:8" ht="15.75" thickBot="1">
      <c r="A11" s="95" t="s">
        <v>500</v>
      </c>
      <c r="B11" s="107" t="s">
        <v>501</v>
      </c>
      <c r="C11" s="108"/>
      <c r="D11" s="115">
        <v>7180</v>
      </c>
      <c r="E11" s="571">
        <f t="shared" si="0"/>
        <v>50</v>
      </c>
      <c r="F11" s="514">
        <v>25</v>
      </c>
      <c r="G11" s="514">
        <v>15</v>
      </c>
      <c r="H11" s="514">
        <v>10</v>
      </c>
    </row>
    <row r="12" spans="1:8" ht="15.75" thickBot="1">
      <c r="A12" s="95" t="s">
        <v>502</v>
      </c>
      <c r="B12" s="107" t="s">
        <v>503</v>
      </c>
      <c r="C12" s="108"/>
      <c r="D12" s="115">
        <v>7190</v>
      </c>
      <c r="E12" s="571">
        <f t="shared" si="0"/>
        <v>50</v>
      </c>
      <c r="F12" s="514">
        <v>25</v>
      </c>
      <c r="G12" s="514">
        <v>15</v>
      </c>
      <c r="H12" s="514">
        <v>10</v>
      </c>
    </row>
    <row r="13" spans="1:8" ht="30.75" thickBot="1">
      <c r="A13" s="95" t="s">
        <v>504</v>
      </c>
      <c r="B13" s="107" t="s">
        <v>505</v>
      </c>
      <c r="C13" s="108"/>
      <c r="D13" s="115">
        <v>7200</v>
      </c>
      <c r="E13" s="571">
        <f t="shared" si="0"/>
        <v>50</v>
      </c>
      <c r="F13" s="514">
        <v>25</v>
      </c>
      <c r="G13" s="514">
        <v>15</v>
      </c>
      <c r="H13" s="514">
        <v>10</v>
      </c>
    </row>
    <row r="14" spans="1:8" ht="15.75" thickBot="1">
      <c r="A14" s="95" t="s">
        <v>506</v>
      </c>
      <c r="B14" s="107" t="s">
        <v>507</v>
      </c>
      <c r="C14" s="108"/>
      <c r="D14" s="115">
        <v>7210</v>
      </c>
      <c r="E14" s="571">
        <f t="shared" si="0"/>
        <v>50</v>
      </c>
      <c r="F14" s="514">
        <v>25</v>
      </c>
      <c r="G14" s="514">
        <v>15</v>
      </c>
      <c r="H14" s="514">
        <v>10</v>
      </c>
    </row>
    <row r="15" spans="1:8" ht="30.75" thickBot="1">
      <c r="A15" s="95" t="s">
        <v>750</v>
      </c>
      <c r="B15" s="107" t="s">
        <v>751</v>
      </c>
      <c r="C15" s="108"/>
      <c r="D15" s="115">
        <v>7220</v>
      </c>
      <c r="E15" s="571">
        <f t="shared" si="0"/>
        <v>50</v>
      </c>
      <c r="F15" s="514">
        <v>25</v>
      </c>
      <c r="G15" s="514">
        <v>15</v>
      </c>
      <c r="H15" s="514">
        <v>10</v>
      </c>
    </row>
    <row r="16" spans="1:8" ht="15.75" thickBot="1">
      <c r="A16" s="95" t="s">
        <v>752</v>
      </c>
      <c r="B16" s="107" t="s">
        <v>753</v>
      </c>
      <c r="C16" s="108"/>
      <c r="D16" s="115">
        <v>7230</v>
      </c>
      <c r="E16" s="571">
        <f t="shared" si="0"/>
        <v>50</v>
      </c>
      <c r="F16" s="514">
        <v>25</v>
      </c>
      <c r="G16" s="514">
        <v>15</v>
      </c>
      <c r="H16" s="514">
        <v>10</v>
      </c>
    </row>
    <row r="17" spans="1:16" ht="30">
      <c r="A17" s="123" t="s">
        <v>247</v>
      </c>
      <c r="B17" s="107" t="s">
        <v>754</v>
      </c>
      <c r="C17" s="108"/>
      <c r="D17" s="115">
        <v>7240</v>
      </c>
      <c r="E17" s="696">
        <f t="shared" si="0"/>
        <v>50</v>
      </c>
      <c r="F17" s="514">
        <v>25</v>
      </c>
      <c r="G17" s="514">
        <v>15</v>
      </c>
      <c r="H17" s="514">
        <v>10</v>
      </c>
    </row>
    <row r="18" spans="1:16" ht="15.75" thickBot="1">
      <c r="A18" s="128" t="s">
        <v>145</v>
      </c>
      <c r="B18" s="105" t="s">
        <v>258</v>
      </c>
      <c r="C18" s="106"/>
      <c r="D18" s="115">
        <v>7250</v>
      </c>
      <c r="E18" s="697">
        <f t="shared" si="0"/>
        <v>50</v>
      </c>
      <c r="F18" s="518">
        <v>25</v>
      </c>
      <c r="G18" s="518">
        <v>15</v>
      </c>
      <c r="H18" s="518">
        <v>10</v>
      </c>
    </row>
    <row r="19" spans="1:16" ht="15.75" thickBot="1">
      <c r="A19" s="90" t="s">
        <v>136</v>
      </c>
      <c r="B19" s="105" t="s">
        <v>137</v>
      </c>
      <c r="C19" s="106"/>
      <c r="D19" s="115">
        <v>7260</v>
      </c>
      <c r="E19" s="571">
        <f t="shared" si="0"/>
        <v>400</v>
      </c>
      <c r="F19" s="518">
        <v>200</v>
      </c>
      <c r="G19" s="518">
        <v>120</v>
      </c>
      <c r="H19" s="518">
        <v>80</v>
      </c>
    </row>
    <row r="20" spans="1:16" ht="15.75" thickBot="1">
      <c r="A20" s="90" t="s">
        <v>138</v>
      </c>
      <c r="B20" s="105" t="s">
        <v>139</v>
      </c>
      <c r="C20" s="106"/>
      <c r="D20" s="115">
        <v>7270</v>
      </c>
      <c r="E20" s="571">
        <f t="shared" si="0"/>
        <v>200</v>
      </c>
      <c r="F20" s="518">
        <v>100</v>
      </c>
      <c r="G20" s="518">
        <v>60</v>
      </c>
      <c r="H20" s="518">
        <v>40</v>
      </c>
    </row>
    <row r="21" spans="1:16" ht="15.75" thickBot="1">
      <c r="A21" s="90" t="s">
        <v>140</v>
      </c>
      <c r="B21" s="105" t="s">
        <v>290</v>
      </c>
      <c r="C21" s="106"/>
      <c r="D21" s="115">
        <v>7280</v>
      </c>
      <c r="E21" s="571">
        <f t="shared" si="0"/>
        <v>740</v>
      </c>
      <c r="F21" s="518">
        <v>370</v>
      </c>
      <c r="G21" s="518">
        <v>222</v>
      </c>
      <c r="H21" s="518">
        <v>148</v>
      </c>
    </row>
    <row r="22" spans="1:16" ht="15.75" thickBot="1">
      <c r="A22" s="90" t="s">
        <v>141</v>
      </c>
      <c r="B22" s="105" t="s">
        <v>258</v>
      </c>
      <c r="C22" s="106"/>
      <c r="D22" s="115">
        <v>7290</v>
      </c>
      <c r="E22" s="571">
        <f t="shared" si="0"/>
        <v>200</v>
      </c>
      <c r="F22" s="518">
        <v>100</v>
      </c>
      <c r="G22" s="518">
        <v>60</v>
      </c>
      <c r="H22" s="518">
        <v>40</v>
      </c>
    </row>
    <row r="23" spans="1:16" ht="15.75" thickBot="1">
      <c r="A23" s="92" t="s">
        <v>142</v>
      </c>
      <c r="B23" s="107" t="s">
        <v>143</v>
      </c>
      <c r="C23" s="108"/>
      <c r="D23" s="115">
        <v>7300</v>
      </c>
      <c r="E23" s="571">
        <f t="shared" si="0"/>
        <v>400</v>
      </c>
      <c r="F23" s="517">
        <f>SUM(F24:F25)</f>
        <v>200</v>
      </c>
      <c r="G23" s="517">
        <f>SUM(G24:G25)</f>
        <v>120</v>
      </c>
      <c r="H23" s="517">
        <f>SUM(H24:H25)</f>
        <v>80</v>
      </c>
    </row>
    <row r="24" spans="1:16" ht="30.75" thickBot="1">
      <c r="A24" s="95" t="s">
        <v>620</v>
      </c>
      <c r="B24" s="107" t="s">
        <v>258</v>
      </c>
      <c r="C24" s="108"/>
      <c r="D24" s="115">
        <v>7310</v>
      </c>
      <c r="E24" s="571">
        <f t="shared" si="0"/>
        <v>200</v>
      </c>
      <c r="F24" s="514">
        <v>100</v>
      </c>
      <c r="G24" s="514">
        <v>60</v>
      </c>
      <c r="H24" s="514">
        <v>40</v>
      </c>
    </row>
    <row r="25" spans="1:16" ht="15.75" thickBot="1">
      <c r="A25" s="95" t="s">
        <v>144</v>
      </c>
      <c r="B25" s="107" t="s">
        <v>258</v>
      </c>
      <c r="C25" s="108"/>
      <c r="D25" s="115">
        <v>7320</v>
      </c>
      <c r="E25" s="571">
        <f t="shared" si="0"/>
        <v>200</v>
      </c>
      <c r="F25" s="514">
        <v>100</v>
      </c>
      <c r="G25" s="514">
        <v>60</v>
      </c>
      <c r="H25" s="514">
        <v>40</v>
      </c>
    </row>
    <row r="26" spans="1:16" ht="15.75" thickBot="1">
      <c r="A26" s="129" t="s">
        <v>167</v>
      </c>
      <c r="B26" s="111"/>
      <c r="C26" s="112"/>
      <c r="D26" s="103">
        <v>7899</v>
      </c>
      <c r="E26" s="644">
        <f t="shared" si="0"/>
        <v>2940</v>
      </c>
      <c r="F26" s="519">
        <f>SUM(F3,F6:F7,F10,F19,F21,F23)-F20-F22</f>
        <v>1470</v>
      </c>
      <c r="G26" s="519">
        <f>SUM(G3,G6:G7,G10,G19,G21,G23)-G20-G22</f>
        <v>882</v>
      </c>
      <c r="H26" s="519">
        <f>SUM(H3,H6:H7,H10,H19,H21,H23)-H20-H22</f>
        <v>588</v>
      </c>
    </row>
    <row r="27" spans="1:16" ht="15.75" thickBot="1">
      <c r="A27" s="130" t="s">
        <v>168</v>
      </c>
      <c r="B27" s="131"/>
      <c r="C27" s="132"/>
      <c r="D27" s="133">
        <v>7999</v>
      </c>
      <c r="E27" s="645">
        <f>E26+'1.2'!E23</f>
        <v>16000</v>
      </c>
      <c r="F27" s="645">
        <f>F26+'1.2'!F23</f>
        <v>8000</v>
      </c>
      <c r="G27" s="645">
        <f>G26+'1.2'!G23</f>
        <v>4800</v>
      </c>
      <c r="H27" s="645">
        <f>H26+'1.2'!H23</f>
        <v>3200</v>
      </c>
    </row>
    <row r="29" spans="1:16">
      <c r="D29" s="2"/>
    </row>
    <row r="30" spans="1:16" s="10" customFormat="1" ht="12" customHeight="1">
      <c r="A30" s="42"/>
      <c r="B30" s="653"/>
      <c r="C30" s="504">
        <v>730</v>
      </c>
      <c r="D30" s="26" t="b">
        <f t="shared" ref="D30:D54" si="1">E3=F3+G3+H3</f>
        <v>1</v>
      </c>
      <c r="E30" s="505" t="s">
        <v>444</v>
      </c>
      <c r="F30" s="506"/>
      <c r="G30" s="506"/>
      <c r="H30" s="506"/>
      <c r="I30" s="506"/>
      <c r="J30" s="506"/>
      <c r="K30" s="506"/>
      <c r="L30" s="506"/>
      <c r="M30" s="506"/>
      <c r="N30" s="27"/>
      <c r="O30" s="27"/>
      <c r="P30" s="27"/>
    </row>
    <row r="31" spans="1:16" s="10" customFormat="1" ht="12" customHeight="1">
      <c r="A31" s="42"/>
      <c r="B31" s="653"/>
      <c r="C31" s="504">
        <v>740</v>
      </c>
      <c r="D31" s="26" t="b">
        <f t="shared" si="1"/>
        <v>1</v>
      </c>
      <c r="E31" s="505" t="s">
        <v>445</v>
      </c>
      <c r="F31" s="506"/>
      <c r="G31" s="506"/>
      <c r="H31" s="506"/>
      <c r="I31" s="506"/>
      <c r="J31" s="506"/>
      <c r="K31" s="506"/>
      <c r="L31" s="506"/>
      <c r="M31" s="506"/>
      <c r="N31" s="27"/>
      <c r="O31" s="27"/>
      <c r="P31" s="27"/>
    </row>
    <row r="32" spans="1:16" s="10" customFormat="1" ht="12" customHeight="1">
      <c r="A32" s="42"/>
      <c r="B32" s="653"/>
      <c r="C32" s="504">
        <v>750</v>
      </c>
      <c r="D32" s="26" t="b">
        <f t="shared" si="1"/>
        <v>1</v>
      </c>
      <c r="E32" s="505" t="s">
        <v>446</v>
      </c>
      <c r="F32" s="506"/>
      <c r="G32" s="506"/>
      <c r="H32" s="506"/>
      <c r="I32" s="506"/>
      <c r="J32" s="506"/>
      <c r="K32" s="506"/>
      <c r="L32" s="506"/>
      <c r="M32" s="506"/>
      <c r="N32" s="27"/>
      <c r="O32" s="27"/>
      <c r="P32" s="27"/>
    </row>
    <row r="33" spans="1:16" s="10" customFormat="1" ht="12" customHeight="1">
      <c r="A33" s="42"/>
      <c r="B33" s="653"/>
      <c r="C33" s="504">
        <v>760</v>
      </c>
      <c r="D33" s="26" t="b">
        <f t="shared" si="1"/>
        <v>1</v>
      </c>
      <c r="E33" s="505" t="s">
        <v>447</v>
      </c>
      <c r="F33" s="506"/>
      <c r="G33" s="506"/>
      <c r="H33" s="506"/>
      <c r="I33" s="506"/>
      <c r="J33" s="506"/>
      <c r="K33" s="506"/>
      <c r="L33" s="506"/>
      <c r="M33" s="506"/>
      <c r="N33" s="27"/>
      <c r="O33" s="27"/>
      <c r="P33" s="27"/>
    </row>
    <row r="34" spans="1:16" s="10" customFormat="1" ht="12" customHeight="1">
      <c r="A34" s="42"/>
      <c r="B34" s="653"/>
      <c r="C34" s="504">
        <v>770</v>
      </c>
      <c r="D34" s="26" t="b">
        <f t="shared" si="1"/>
        <v>1</v>
      </c>
      <c r="E34" s="505" t="s">
        <v>448</v>
      </c>
      <c r="F34" s="506"/>
      <c r="G34" s="506"/>
      <c r="H34" s="506"/>
      <c r="I34" s="506"/>
      <c r="J34" s="506"/>
      <c r="K34" s="506"/>
      <c r="L34" s="506"/>
      <c r="M34" s="506"/>
      <c r="N34" s="27"/>
      <c r="O34" s="27"/>
      <c r="P34" s="27"/>
    </row>
    <row r="35" spans="1:16" s="10" customFormat="1" ht="12" customHeight="1">
      <c r="A35" s="42"/>
      <c r="B35" s="653"/>
      <c r="C35" s="504">
        <v>780</v>
      </c>
      <c r="D35" s="26" t="b">
        <f t="shared" si="1"/>
        <v>1</v>
      </c>
      <c r="E35" s="505" t="s">
        <v>449</v>
      </c>
      <c r="F35" s="506"/>
      <c r="G35" s="506"/>
      <c r="H35" s="506"/>
      <c r="I35" s="506"/>
      <c r="J35" s="506"/>
      <c r="K35" s="506"/>
      <c r="L35" s="506"/>
      <c r="M35" s="506"/>
      <c r="N35" s="27"/>
      <c r="O35" s="27"/>
      <c r="P35" s="27"/>
    </row>
    <row r="36" spans="1:16" s="10" customFormat="1" ht="12" customHeight="1">
      <c r="A36" s="42"/>
      <c r="B36" s="653"/>
      <c r="C36" s="504">
        <v>790</v>
      </c>
      <c r="D36" s="26" t="b">
        <f t="shared" si="1"/>
        <v>1</v>
      </c>
      <c r="E36" s="505" t="s">
        <v>450</v>
      </c>
      <c r="F36" s="506"/>
      <c r="G36" s="506"/>
      <c r="H36" s="506"/>
      <c r="I36" s="506"/>
      <c r="J36" s="506"/>
      <c r="K36" s="506"/>
      <c r="L36" s="506"/>
      <c r="M36" s="506"/>
      <c r="N36" s="27"/>
      <c r="O36" s="27"/>
      <c r="P36" s="27"/>
    </row>
    <row r="37" spans="1:16" s="10" customFormat="1" ht="12" customHeight="1">
      <c r="A37" s="42"/>
      <c r="B37" s="653"/>
      <c r="C37" s="504">
        <v>800</v>
      </c>
      <c r="D37" s="26" t="b">
        <f t="shared" si="1"/>
        <v>1</v>
      </c>
      <c r="E37" s="505" t="s">
        <v>451</v>
      </c>
      <c r="F37" s="506"/>
      <c r="G37" s="506"/>
      <c r="H37" s="506"/>
      <c r="I37" s="506"/>
      <c r="J37" s="506"/>
      <c r="K37" s="506"/>
      <c r="L37" s="506"/>
      <c r="M37" s="506"/>
      <c r="N37" s="27"/>
      <c r="O37" s="27"/>
      <c r="P37" s="27"/>
    </row>
    <row r="38" spans="1:16" s="10" customFormat="1" ht="12" customHeight="1">
      <c r="A38" s="42"/>
      <c r="B38" s="653"/>
      <c r="C38" s="504">
        <v>810</v>
      </c>
      <c r="D38" s="26" t="b">
        <f t="shared" si="1"/>
        <v>1</v>
      </c>
      <c r="E38" s="505" t="s">
        <v>452</v>
      </c>
      <c r="F38" s="506"/>
      <c r="G38" s="506"/>
      <c r="H38" s="506"/>
      <c r="I38" s="506"/>
      <c r="J38" s="506"/>
      <c r="K38" s="506"/>
      <c r="L38" s="506"/>
      <c r="M38" s="506"/>
      <c r="N38" s="27"/>
      <c r="O38" s="27"/>
      <c r="P38" s="27"/>
    </row>
    <row r="39" spans="1:16" s="10" customFormat="1" ht="12" customHeight="1">
      <c r="A39" s="42"/>
      <c r="B39" s="653"/>
      <c r="C39" s="504">
        <v>820</v>
      </c>
      <c r="D39" s="26" t="b">
        <f t="shared" si="1"/>
        <v>1</v>
      </c>
      <c r="E39" s="505" t="s">
        <v>453</v>
      </c>
      <c r="F39" s="506"/>
      <c r="G39" s="506"/>
      <c r="H39" s="506"/>
      <c r="I39" s="506"/>
      <c r="J39" s="506"/>
      <c r="K39" s="506"/>
      <c r="L39" s="506"/>
      <c r="M39" s="506"/>
      <c r="N39" s="27"/>
      <c r="O39" s="27"/>
      <c r="P39" s="27"/>
    </row>
    <row r="40" spans="1:16" s="10" customFormat="1" ht="12" customHeight="1">
      <c r="A40" s="42"/>
      <c r="B40" s="653"/>
      <c r="C40" s="504">
        <v>830</v>
      </c>
      <c r="D40" s="26" t="b">
        <f t="shared" si="1"/>
        <v>1</v>
      </c>
      <c r="E40" s="505" t="s">
        <v>454</v>
      </c>
      <c r="F40" s="506"/>
      <c r="G40" s="506"/>
      <c r="H40" s="506"/>
      <c r="I40" s="506"/>
      <c r="J40" s="506"/>
      <c r="K40" s="506"/>
      <c r="L40" s="506"/>
      <c r="M40" s="506"/>
      <c r="N40" s="27"/>
      <c r="O40" s="27"/>
      <c r="P40" s="27"/>
    </row>
    <row r="41" spans="1:16" s="10" customFormat="1" ht="12" customHeight="1">
      <c r="A41" s="42"/>
      <c r="B41" s="653"/>
      <c r="C41" s="504">
        <v>840</v>
      </c>
      <c r="D41" s="26" t="b">
        <f t="shared" si="1"/>
        <v>1</v>
      </c>
      <c r="E41" s="505" t="s">
        <v>455</v>
      </c>
      <c r="F41" s="506"/>
      <c r="G41" s="506"/>
      <c r="H41" s="506"/>
      <c r="I41" s="506"/>
      <c r="J41" s="506"/>
      <c r="K41" s="506"/>
      <c r="L41" s="506"/>
      <c r="M41" s="506"/>
      <c r="N41" s="27"/>
      <c r="O41" s="27"/>
      <c r="P41" s="27"/>
    </row>
    <row r="42" spans="1:16" s="10" customFormat="1" ht="12" customHeight="1">
      <c r="A42" s="42"/>
      <c r="B42" s="653"/>
      <c r="C42" s="504">
        <v>850</v>
      </c>
      <c r="D42" s="26" t="b">
        <f t="shared" si="1"/>
        <v>1</v>
      </c>
      <c r="E42" s="505" t="s">
        <v>456</v>
      </c>
      <c r="F42" s="506"/>
      <c r="G42" s="506"/>
      <c r="H42" s="506"/>
      <c r="I42" s="506"/>
      <c r="J42" s="506"/>
      <c r="K42" s="506"/>
      <c r="L42" s="506"/>
      <c r="M42" s="506"/>
      <c r="N42" s="27"/>
      <c r="O42" s="27"/>
      <c r="P42" s="27"/>
    </row>
    <row r="43" spans="1:16" s="10" customFormat="1" ht="12" customHeight="1">
      <c r="A43" s="42"/>
      <c r="B43" s="653"/>
      <c r="C43" s="504">
        <v>860</v>
      </c>
      <c r="D43" s="26" t="b">
        <f t="shared" si="1"/>
        <v>1</v>
      </c>
      <c r="E43" s="505" t="s">
        <v>98</v>
      </c>
      <c r="F43" s="506"/>
      <c r="G43" s="506"/>
      <c r="H43" s="506"/>
      <c r="I43" s="506"/>
      <c r="J43" s="506"/>
      <c r="K43" s="506"/>
      <c r="L43" s="506"/>
      <c r="M43" s="506"/>
      <c r="N43" s="27"/>
      <c r="O43" s="27"/>
      <c r="P43" s="27"/>
    </row>
    <row r="44" spans="1:16" s="10" customFormat="1" ht="12" customHeight="1">
      <c r="A44" s="42"/>
      <c r="B44" s="653"/>
      <c r="C44" s="504">
        <v>870</v>
      </c>
      <c r="D44" s="26" t="b">
        <f t="shared" si="1"/>
        <v>1</v>
      </c>
      <c r="E44" s="505" t="s">
        <v>99</v>
      </c>
      <c r="F44" s="506"/>
      <c r="G44" s="506"/>
      <c r="H44" s="506"/>
      <c r="I44" s="506"/>
      <c r="J44" s="506"/>
      <c r="K44" s="506"/>
      <c r="L44" s="506"/>
      <c r="M44" s="506"/>
      <c r="N44" s="27"/>
      <c r="O44" s="27"/>
      <c r="P44" s="27"/>
    </row>
    <row r="45" spans="1:16" s="10" customFormat="1" ht="12" customHeight="1">
      <c r="A45" s="42"/>
      <c r="B45" s="653"/>
      <c r="C45" s="504">
        <v>880</v>
      </c>
      <c r="D45" s="26" t="b">
        <f t="shared" si="1"/>
        <v>1</v>
      </c>
      <c r="E45" s="505" t="s">
        <v>100</v>
      </c>
      <c r="F45" s="506"/>
      <c r="G45" s="506"/>
      <c r="H45" s="506"/>
      <c r="I45" s="506"/>
      <c r="J45" s="506"/>
      <c r="K45" s="506"/>
      <c r="L45" s="506"/>
      <c r="M45" s="506"/>
      <c r="N45" s="27"/>
      <c r="O45" s="27"/>
      <c r="P45" s="27"/>
    </row>
    <row r="46" spans="1:16" s="10" customFormat="1" ht="12" customHeight="1">
      <c r="A46" s="42"/>
      <c r="B46" s="653"/>
      <c r="C46" s="504">
        <v>890</v>
      </c>
      <c r="D46" s="26" t="b">
        <f t="shared" si="1"/>
        <v>1</v>
      </c>
      <c r="E46" s="505" t="s">
        <v>101</v>
      </c>
      <c r="F46" s="506"/>
      <c r="G46" s="506"/>
      <c r="H46" s="506"/>
      <c r="I46" s="506"/>
      <c r="J46" s="506"/>
      <c r="K46" s="506"/>
      <c r="L46" s="506"/>
      <c r="M46" s="506"/>
      <c r="N46" s="27"/>
      <c r="O46" s="27"/>
      <c r="P46" s="27"/>
    </row>
    <row r="47" spans="1:16" s="10" customFormat="1" ht="12" customHeight="1">
      <c r="A47" s="42"/>
      <c r="B47" s="653"/>
      <c r="C47" s="504">
        <v>900</v>
      </c>
      <c r="D47" s="26" t="b">
        <f t="shared" si="1"/>
        <v>1</v>
      </c>
      <c r="E47" s="505" t="s">
        <v>102</v>
      </c>
      <c r="F47" s="506"/>
      <c r="G47" s="506"/>
      <c r="H47" s="506"/>
      <c r="I47" s="506"/>
      <c r="J47" s="506"/>
      <c r="K47" s="506"/>
      <c r="L47" s="506"/>
      <c r="M47" s="506"/>
      <c r="N47" s="27"/>
      <c r="O47" s="27"/>
      <c r="P47" s="27"/>
    </row>
    <row r="48" spans="1:16" s="10" customFormat="1" ht="12" customHeight="1">
      <c r="A48" s="42"/>
      <c r="B48" s="653"/>
      <c r="C48" s="504">
        <v>910</v>
      </c>
      <c r="D48" s="26" t="b">
        <f t="shared" si="1"/>
        <v>1</v>
      </c>
      <c r="E48" s="505" t="s">
        <v>103</v>
      </c>
      <c r="F48" s="506"/>
      <c r="G48" s="506"/>
      <c r="H48" s="506"/>
      <c r="I48" s="506"/>
      <c r="J48" s="506"/>
      <c r="K48" s="506"/>
      <c r="L48" s="506"/>
      <c r="M48" s="506"/>
      <c r="N48" s="27"/>
      <c r="O48" s="27"/>
      <c r="P48" s="27"/>
    </row>
    <row r="49" spans="1:16" s="10" customFormat="1" ht="12" customHeight="1">
      <c r="A49" s="42"/>
      <c r="B49" s="653"/>
      <c r="C49" s="504">
        <v>920</v>
      </c>
      <c r="D49" s="26" t="b">
        <f t="shared" si="1"/>
        <v>1</v>
      </c>
      <c r="E49" s="505" t="s">
        <v>104</v>
      </c>
      <c r="F49" s="506"/>
      <c r="G49" s="506"/>
      <c r="H49" s="506"/>
      <c r="I49" s="506"/>
      <c r="J49" s="506"/>
      <c r="K49" s="506"/>
      <c r="L49" s="506"/>
      <c r="M49" s="506"/>
      <c r="N49" s="27"/>
      <c r="O49" s="27"/>
      <c r="P49" s="27"/>
    </row>
    <row r="50" spans="1:16" s="10" customFormat="1" ht="12" customHeight="1">
      <c r="A50" s="42"/>
      <c r="B50" s="653"/>
      <c r="C50" s="504">
        <v>930</v>
      </c>
      <c r="D50" s="26" t="b">
        <f t="shared" si="1"/>
        <v>1</v>
      </c>
      <c r="E50" s="505" t="s">
        <v>105</v>
      </c>
      <c r="F50" s="506"/>
      <c r="G50" s="506"/>
      <c r="H50" s="506"/>
      <c r="I50" s="506"/>
      <c r="J50" s="506"/>
      <c r="K50" s="506"/>
      <c r="L50" s="506"/>
      <c r="M50" s="506"/>
      <c r="N50" s="27"/>
      <c r="O50" s="27"/>
      <c r="P50" s="27"/>
    </row>
    <row r="51" spans="1:16" s="10" customFormat="1" ht="12" customHeight="1">
      <c r="A51" s="42"/>
      <c r="B51" s="653"/>
      <c r="C51" s="504">
        <v>940</v>
      </c>
      <c r="D51" s="26" t="b">
        <f t="shared" si="1"/>
        <v>1</v>
      </c>
      <c r="E51" s="505" t="s">
        <v>106</v>
      </c>
      <c r="F51" s="506"/>
      <c r="G51" s="506"/>
      <c r="H51" s="506"/>
      <c r="I51" s="506"/>
      <c r="J51" s="506"/>
      <c r="K51" s="506"/>
      <c r="L51" s="506"/>
      <c r="M51" s="506"/>
      <c r="N51" s="27"/>
      <c r="O51" s="27"/>
      <c r="P51" s="27"/>
    </row>
    <row r="52" spans="1:16" s="10" customFormat="1" ht="12" customHeight="1">
      <c r="A52" s="42"/>
      <c r="B52" s="653"/>
      <c r="C52" s="504">
        <v>950</v>
      </c>
      <c r="D52" s="26" t="b">
        <f t="shared" si="1"/>
        <v>1</v>
      </c>
      <c r="E52" s="505" t="s">
        <v>107</v>
      </c>
      <c r="F52" s="506"/>
      <c r="G52" s="506"/>
      <c r="H52" s="506"/>
      <c r="I52" s="506"/>
      <c r="J52" s="506"/>
      <c r="K52" s="506"/>
      <c r="L52" s="506"/>
      <c r="M52" s="506"/>
      <c r="N52" s="27"/>
      <c r="O52" s="27"/>
      <c r="P52" s="27"/>
    </row>
    <row r="53" spans="1:16" s="10" customFormat="1" ht="12" customHeight="1">
      <c r="A53" s="42"/>
      <c r="B53" s="653"/>
      <c r="C53" s="504">
        <v>960</v>
      </c>
      <c r="D53" s="26" t="b">
        <f t="shared" si="1"/>
        <v>1</v>
      </c>
      <c r="E53" s="505" t="s">
        <v>108</v>
      </c>
      <c r="F53" s="506"/>
      <c r="G53" s="506"/>
      <c r="H53" s="506"/>
      <c r="I53" s="506"/>
      <c r="J53" s="506"/>
      <c r="K53" s="506"/>
      <c r="L53" s="506"/>
      <c r="M53" s="506"/>
      <c r="N53" s="27"/>
      <c r="O53" s="27"/>
      <c r="P53" s="27"/>
    </row>
    <row r="54" spans="1:16" s="10" customFormat="1" ht="12" customHeight="1">
      <c r="A54" s="42"/>
      <c r="B54" s="653"/>
      <c r="C54" s="504">
        <v>970</v>
      </c>
      <c r="D54" s="26" t="b">
        <f t="shared" si="1"/>
        <v>1</v>
      </c>
      <c r="E54" s="505" t="s">
        <v>109</v>
      </c>
      <c r="F54" s="506"/>
      <c r="G54" s="506"/>
      <c r="H54" s="506"/>
      <c r="I54" s="506"/>
      <c r="J54" s="506"/>
      <c r="K54" s="506"/>
      <c r="L54" s="506"/>
      <c r="M54" s="506"/>
      <c r="N54" s="27"/>
      <c r="O54" s="27"/>
      <c r="P54" s="27"/>
    </row>
    <row r="55" spans="1:16" s="10" customFormat="1" ht="12" customHeight="1">
      <c r="A55" s="42"/>
      <c r="B55" s="653"/>
      <c r="C55" s="504">
        <v>980</v>
      </c>
      <c r="D55" s="26" t="b">
        <f>E26=E3+E6+E7+E10+E19-E20+E21-E22+E23</f>
        <v>1</v>
      </c>
      <c r="E55" s="505" t="s">
        <v>110</v>
      </c>
      <c r="F55" s="506"/>
      <c r="G55" s="506"/>
      <c r="H55" s="506"/>
      <c r="I55" s="506"/>
      <c r="J55" s="506"/>
      <c r="K55" s="506"/>
      <c r="L55" s="506"/>
      <c r="M55" s="506"/>
      <c r="N55" s="27"/>
      <c r="O55" s="27"/>
      <c r="P55" s="27"/>
    </row>
    <row r="56" spans="1:16" s="10" customFormat="1" ht="12" customHeight="1">
      <c r="A56" s="42"/>
      <c r="B56" s="653"/>
      <c r="C56" s="504">
        <v>990</v>
      </c>
      <c r="D56" s="26" t="b">
        <f>F26=F3+F6+F7+F10+F19-F20+F21-F22+F23</f>
        <v>1</v>
      </c>
      <c r="E56" s="505" t="s">
        <v>111</v>
      </c>
      <c r="F56" s="506"/>
      <c r="G56" s="506"/>
      <c r="H56" s="506"/>
      <c r="I56" s="506"/>
      <c r="J56" s="506"/>
      <c r="K56" s="506"/>
      <c r="L56" s="506"/>
      <c r="M56" s="506"/>
      <c r="N56" s="27"/>
      <c r="O56" s="27"/>
      <c r="P56" s="27"/>
    </row>
    <row r="57" spans="1:16" s="10" customFormat="1" ht="12" customHeight="1">
      <c r="A57" s="42"/>
      <c r="B57" s="653"/>
      <c r="C57" s="504">
        <v>1000</v>
      </c>
      <c r="D57" s="26" t="b">
        <f>G26=G3+G6+G7+G10+G19-G20+G21-G22+G23</f>
        <v>1</v>
      </c>
      <c r="E57" s="505" t="s">
        <v>112</v>
      </c>
      <c r="F57" s="506"/>
      <c r="G57" s="506"/>
      <c r="H57" s="506"/>
      <c r="I57" s="506"/>
      <c r="J57" s="506"/>
      <c r="K57" s="506"/>
      <c r="L57" s="506"/>
      <c r="M57" s="506"/>
      <c r="N57" s="27"/>
      <c r="O57" s="27"/>
      <c r="P57" s="27"/>
    </row>
    <row r="58" spans="1:16" s="10" customFormat="1" ht="12" customHeight="1">
      <c r="A58" s="42"/>
      <c r="B58" s="653"/>
      <c r="C58" s="504">
        <v>1010</v>
      </c>
      <c r="D58" s="26" t="b">
        <f>H26=H3+H6+H7+H10+H19-H20+H21-H22+H23</f>
        <v>1</v>
      </c>
      <c r="E58" s="505" t="s">
        <v>113</v>
      </c>
      <c r="F58" s="506"/>
      <c r="G58" s="506"/>
      <c r="H58" s="506"/>
      <c r="I58" s="506"/>
      <c r="J58" s="506"/>
      <c r="K58" s="506"/>
      <c r="L58" s="506"/>
      <c r="M58" s="506"/>
      <c r="N58" s="27"/>
      <c r="O58" s="27"/>
      <c r="P58" s="27"/>
    </row>
    <row r="59" spans="1:16" s="10" customFormat="1" ht="12" customHeight="1">
      <c r="A59" s="42"/>
      <c r="B59" s="653"/>
      <c r="C59" s="504">
        <v>1020</v>
      </c>
      <c r="D59" s="26" t="b">
        <f>E27=E26+'1.2'!E23</f>
        <v>1</v>
      </c>
      <c r="E59" s="507" t="s">
        <v>114</v>
      </c>
      <c r="F59" s="27"/>
      <c r="G59" s="27"/>
      <c r="H59" s="506"/>
      <c r="I59" s="506"/>
      <c r="J59" s="506"/>
      <c r="K59" s="506"/>
      <c r="L59" s="506"/>
      <c r="M59" s="506"/>
      <c r="N59" s="27"/>
      <c r="O59" s="27"/>
      <c r="P59" s="27"/>
    </row>
    <row r="60" spans="1:16" s="10" customFormat="1" ht="12" customHeight="1">
      <c r="A60" s="42"/>
      <c r="B60" s="653"/>
      <c r="C60" s="504">
        <v>1030</v>
      </c>
      <c r="D60" s="26" t="b">
        <f>F27=F26+'1.2'!F23</f>
        <v>1</v>
      </c>
      <c r="E60" s="507" t="s">
        <v>115</v>
      </c>
      <c r="F60" s="508"/>
      <c r="G60" s="508"/>
      <c r="H60" s="508"/>
      <c r="I60" s="508"/>
      <c r="J60" s="508"/>
      <c r="K60" s="508"/>
      <c r="L60" s="508"/>
      <c r="M60" s="508"/>
      <c r="N60" s="27"/>
      <c r="O60" s="27"/>
      <c r="P60" s="27"/>
    </row>
    <row r="61" spans="1:16" s="10" customFormat="1" ht="12" customHeight="1">
      <c r="A61" s="42"/>
      <c r="B61" s="653"/>
      <c r="C61" s="504">
        <v>1040</v>
      </c>
      <c r="D61" s="26" t="b">
        <f>G27=G26+'1.2'!G23</f>
        <v>1</v>
      </c>
      <c r="E61" s="507" t="s">
        <v>116</v>
      </c>
      <c r="F61" s="506"/>
      <c r="G61" s="506"/>
      <c r="H61" s="506"/>
      <c r="I61" s="506"/>
      <c r="J61" s="506"/>
      <c r="K61" s="506"/>
      <c r="L61" s="506"/>
      <c r="M61" s="506"/>
      <c r="N61" s="27"/>
      <c r="O61" s="27"/>
      <c r="P61" s="27"/>
    </row>
    <row r="62" spans="1:16" s="10" customFormat="1" ht="12" customHeight="1">
      <c r="A62" s="42"/>
      <c r="B62" s="653"/>
      <c r="C62" s="504">
        <v>1050</v>
      </c>
      <c r="D62" s="26" t="b">
        <f>H27=H26+'1.2'!H23</f>
        <v>1</v>
      </c>
      <c r="E62" s="507" t="s">
        <v>117</v>
      </c>
      <c r="F62" s="508"/>
      <c r="G62" s="508"/>
      <c r="H62" s="508"/>
      <c r="I62" s="508"/>
      <c r="J62" s="508"/>
      <c r="K62" s="508"/>
      <c r="L62" s="508"/>
      <c r="M62" s="508"/>
      <c r="N62" s="27"/>
      <c r="O62" s="27"/>
      <c r="P62" s="27"/>
    </row>
    <row r="63" spans="1:16" s="10" customFormat="1" ht="12" customHeight="1">
      <c r="A63" s="42"/>
      <c r="B63" s="653"/>
      <c r="C63" s="504">
        <v>1060</v>
      </c>
      <c r="D63" s="26" t="b">
        <f>E3=E4+E5</f>
        <v>1</v>
      </c>
      <c r="E63" s="505" t="s">
        <v>118</v>
      </c>
      <c r="F63" s="506"/>
      <c r="G63" s="506"/>
      <c r="H63" s="506"/>
      <c r="I63" s="506"/>
      <c r="J63" s="506"/>
      <c r="K63" s="506"/>
      <c r="L63" s="506"/>
      <c r="M63" s="506"/>
      <c r="N63" s="27"/>
      <c r="O63" s="27"/>
      <c r="P63" s="27"/>
    </row>
    <row r="64" spans="1:16" s="10" customFormat="1" ht="12" customHeight="1">
      <c r="A64" s="42"/>
      <c r="B64" s="653"/>
      <c r="C64" s="504">
        <v>1070</v>
      </c>
      <c r="D64" s="26" t="b">
        <f>E7=E8+E9</f>
        <v>1</v>
      </c>
      <c r="E64" s="505" t="s">
        <v>119</v>
      </c>
      <c r="F64" s="506"/>
      <c r="G64" s="506"/>
      <c r="H64" s="506"/>
      <c r="I64" s="506"/>
      <c r="J64" s="506"/>
      <c r="K64" s="506"/>
      <c r="L64" s="506"/>
      <c r="M64" s="506"/>
      <c r="N64" s="27"/>
      <c r="O64" s="27"/>
      <c r="P64" s="27"/>
    </row>
    <row r="65" spans="1:16" s="10" customFormat="1" ht="12" customHeight="1">
      <c r="A65" s="42"/>
      <c r="B65" s="653"/>
      <c r="C65" s="504">
        <v>1080</v>
      </c>
      <c r="D65" s="26" t="b">
        <f>E10=E11+E12+E13+E14+E15+E16+E17+E18</f>
        <v>1</v>
      </c>
      <c r="E65" s="505" t="s">
        <v>120</v>
      </c>
      <c r="F65" s="506"/>
      <c r="G65" s="506"/>
      <c r="H65" s="506"/>
      <c r="I65" s="506"/>
      <c r="J65" s="506"/>
      <c r="K65" s="506"/>
      <c r="L65" s="506"/>
      <c r="M65" s="506"/>
      <c r="N65" s="27"/>
      <c r="O65" s="27"/>
      <c r="P65" s="27"/>
    </row>
    <row r="66" spans="1:16" s="10" customFormat="1" ht="12" customHeight="1">
      <c r="A66" s="42"/>
      <c r="B66" s="653"/>
      <c r="C66" s="504">
        <v>1090</v>
      </c>
      <c r="D66" s="26" t="b">
        <f>E23=E24+E25</f>
        <v>1</v>
      </c>
      <c r="E66" s="505" t="s">
        <v>121</v>
      </c>
      <c r="F66" s="506"/>
      <c r="G66" s="506"/>
      <c r="H66" s="506"/>
      <c r="I66" s="506"/>
      <c r="J66" s="506"/>
      <c r="K66" s="506"/>
      <c r="L66" s="506"/>
      <c r="M66" s="506"/>
      <c r="N66" s="27"/>
      <c r="O66" s="27"/>
      <c r="P66" s="27"/>
    </row>
    <row r="67" spans="1:16" s="10" customFormat="1" ht="12" customHeight="1">
      <c r="A67" s="42"/>
      <c r="B67" s="653"/>
      <c r="C67" s="504">
        <v>1100</v>
      </c>
      <c r="D67" s="26" t="b">
        <f>F3=F4+F5</f>
        <v>1</v>
      </c>
      <c r="E67" s="505" t="s">
        <v>122</v>
      </c>
      <c r="F67" s="506"/>
      <c r="G67" s="506"/>
      <c r="H67" s="506"/>
      <c r="I67" s="506"/>
      <c r="J67" s="506"/>
      <c r="K67" s="506"/>
      <c r="L67" s="506"/>
      <c r="M67" s="506"/>
      <c r="N67" s="27"/>
      <c r="O67" s="27"/>
      <c r="P67" s="27"/>
    </row>
    <row r="68" spans="1:16" s="10" customFormat="1" ht="12" customHeight="1">
      <c r="A68" s="42"/>
      <c r="B68" s="653"/>
      <c r="C68" s="504">
        <v>1110</v>
      </c>
      <c r="D68" s="26" t="b">
        <f>F7=F8+F9</f>
        <v>1</v>
      </c>
      <c r="E68" s="505" t="s">
        <v>123</v>
      </c>
      <c r="F68" s="506"/>
      <c r="G68" s="506"/>
      <c r="H68" s="506"/>
      <c r="I68" s="506"/>
      <c r="J68" s="506"/>
      <c r="K68" s="506"/>
      <c r="L68" s="506"/>
      <c r="M68" s="506"/>
      <c r="N68" s="27"/>
      <c r="O68" s="27"/>
      <c r="P68" s="27"/>
    </row>
    <row r="69" spans="1:16" s="10" customFormat="1" ht="12" customHeight="1">
      <c r="A69" s="42"/>
      <c r="B69" s="653"/>
      <c r="C69" s="504">
        <v>1120</v>
      </c>
      <c r="D69" s="26" t="b">
        <f>F10=F11+F12+F13+F14+F15+F16+F17+F18</f>
        <v>1</v>
      </c>
      <c r="E69" s="505" t="s">
        <v>457</v>
      </c>
      <c r="F69" s="506"/>
      <c r="G69" s="506"/>
      <c r="H69" s="506"/>
      <c r="I69" s="506"/>
      <c r="J69" s="506"/>
      <c r="K69" s="506"/>
      <c r="L69" s="506"/>
      <c r="M69" s="506"/>
      <c r="N69" s="27"/>
      <c r="O69" s="27"/>
      <c r="P69" s="27"/>
    </row>
    <row r="70" spans="1:16" s="10" customFormat="1" ht="12" customHeight="1">
      <c r="A70" s="42"/>
      <c r="B70" s="653"/>
      <c r="C70" s="504">
        <v>1130</v>
      </c>
      <c r="D70" s="26" t="b">
        <f>F23=F24+F25</f>
        <v>1</v>
      </c>
      <c r="E70" s="505" t="s">
        <v>458</v>
      </c>
      <c r="F70" s="506"/>
      <c r="G70" s="506"/>
      <c r="H70" s="506"/>
      <c r="I70" s="506"/>
      <c r="J70" s="506"/>
      <c r="K70" s="506"/>
      <c r="L70" s="506"/>
      <c r="M70" s="506"/>
      <c r="N70" s="27"/>
      <c r="O70" s="27"/>
      <c r="P70" s="27"/>
    </row>
    <row r="71" spans="1:16" s="10" customFormat="1" ht="12" customHeight="1">
      <c r="A71" s="42"/>
      <c r="B71" s="653"/>
      <c r="C71" s="504">
        <v>1140</v>
      </c>
      <c r="D71" s="26" t="b">
        <f>G3=G4+G5</f>
        <v>1</v>
      </c>
      <c r="E71" s="505" t="s">
        <v>459</v>
      </c>
      <c r="F71" s="506"/>
      <c r="G71" s="506"/>
      <c r="H71" s="506"/>
      <c r="I71" s="506"/>
      <c r="J71" s="506"/>
      <c r="K71" s="506"/>
      <c r="L71" s="506"/>
      <c r="M71" s="506"/>
      <c r="N71" s="27"/>
      <c r="O71" s="27"/>
      <c r="P71" s="27"/>
    </row>
    <row r="72" spans="1:16" s="10" customFormat="1" ht="12" customHeight="1">
      <c r="A72" s="42"/>
      <c r="B72" s="653"/>
      <c r="C72" s="504">
        <v>1150</v>
      </c>
      <c r="D72" s="26" t="b">
        <f>G7=G8+G9</f>
        <v>1</v>
      </c>
      <c r="E72" s="505" t="s">
        <v>460</v>
      </c>
      <c r="F72" s="506"/>
      <c r="G72" s="506"/>
      <c r="H72" s="506"/>
      <c r="I72" s="506"/>
      <c r="J72" s="506"/>
      <c r="K72" s="506"/>
      <c r="L72" s="506"/>
      <c r="M72" s="506"/>
      <c r="N72" s="27"/>
      <c r="O72" s="27"/>
      <c r="P72" s="27"/>
    </row>
    <row r="73" spans="1:16" s="10" customFormat="1" ht="12" customHeight="1">
      <c r="A73" s="42"/>
      <c r="B73" s="653"/>
      <c r="C73" s="504">
        <v>1160</v>
      </c>
      <c r="D73" s="26" t="b">
        <f>G10=G11+G12+G13+G14+G15+G16+G17+G18</f>
        <v>1</v>
      </c>
      <c r="E73" s="505" t="s">
        <v>461</v>
      </c>
      <c r="F73" s="506"/>
      <c r="G73" s="506"/>
      <c r="H73" s="506"/>
      <c r="I73" s="506"/>
      <c r="J73" s="506"/>
      <c r="K73" s="506"/>
      <c r="L73" s="506"/>
      <c r="M73" s="506"/>
      <c r="N73" s="27"/>
      <c r="O73" s="27"/>
      <c r="P73" s="27"/>
    </row>
    <row r="74" spans="1:16" s="10" customFormat="1" ht="12" customHeight="1">
      <c r="A74" s="42"/>
      <c r="B74" s="653"/>
      <c r="C74" s="504">
        <v>1170</v>
      </c>
      <c r="D74" s="26" t="b">
        <f>G23=G24+G25</f>
        <v>1</v>
      </c>
      <c r="E74" s="505" t="s">
        <v>462</v>
      </c>
      <c r="F74" s="506"/>
      <c r="G74" s="506"/>
      <c r="H74" s="506"/>
      <c r="I74" s="506"/>
      <c r="J74" s="506"/>
      <c r="K74" s="506"/>
      <c r="L74" s="506"/>
      <c r="M74" s="506"/>
      <c r="N74" s="27"/>
      <c r="O74" s="27"/>
      <c r="P74" s="27"/>
    </row>
    <row r="75" spans="1:16" s="10" customFormat="1" ht="12" customHeight="1">
      <c r="A75" s="42"/>
      <c r="B75" s="653"/>
      <c r="C75" s="504">
        <v>1180</v>
      </c>
      <c r="D75" s="26" t="b">
        <f>H3=H4+H5</f>
        <v>1</v>
      </c>
      <c r="E75" s="505" t="s">
        <v>463</v>
      </c>
      <c r="F75" s="506"/>
      <c r="G75" s="506"/>
      <c r="H75" s="506"/>
      <c r="I75" s="506"/>
      <c r="J75" s="506"/>
      <c r="K75" s="506"/>
      <c r="L75" s="506"/>
      <c r="M75" s="506"/>
      <c r="N75" s="27"/>
      <c r="O75" s="27"/>
      <c r="P75" s="27"/>
    </row>
    <row r="76" spans="1:16" s="10" customFormat="1" ht="12" customHeight="1">
      <c r="A76" s="42"/>
      <c r="B76" s="653"/>
      <c r="C76" s="504">
        <v>1190</v>
      </c>
      <c r="D76" s="26" t="b">
        <f>H7=H8+H9</f>
        <v>1</v>
      </c>
      <c r="E76" s="505" t="s">
        <v>464</v>
      </c>
      <c r="F76" s="506"/>
      <c r="G76" s="506"/>
      <c r="H76" s="506"/>
      <c r="I76" s="506"/>
      <c r="J76" s="506"/>
      <c r="K76" s="506"/>
      <c r="L76" s="506"/>
      <c r="M76" s="506"/>
      <c r="N76" s="27"/>
      <c r="O76" s="27"/>
      <c r="P76" s="27"/>
    </row>
    <row r="77" spans="1:16" s="10" customFormat="1" ht="12" customHeight="1">
      <c r="A77" s="42"/>
      <c r="B77" s="653"/>
      <c r="C77" s="504">
        <v>1200</v>
      </c>
      <c r="D77" s="26" t="b">
        <f>H10=H11+H12+H13+H14+H15+H16+H17+H18</f>
        <v>1</v>
      </c>
      <c r="E77" s="505" t="s">
        <v>465</v>
      </c>
      <c r="F77" s="506"/>
      <c r="G77" s="506"/>
      <c r="H77" s="506"/>
      <c r="I77" s="506"/>
      <c r="J77" s="506"/>
      <c r="K77" s="506"/>
      <c r="L77" s="506"/>
      <c r="M77" s="506"/>
      <c r="N77" s="27"/>
      <c r="O77" s="27"/>
      <c r="P77" s="27"/>
    </row>
    <row r="78" spans="1:16" s="10" customFormat="1" ht="12" customHeight="1">
      <c r="A78" s="42"/>
      <c r="B78" s="653"/>
      <c r="C78" s="504">
        <v>1210</v>
      </c>
      <c r="D78" s="26" t="b">
        <f>H23=H24+H25</f>
        <v>1</v>
      </c>
      <c r="E78" s="505" t="s">
        <v>466</v>
      </c>
      <c r="F78" s="506"/>
      <c r="G78" s="506"/>
      <c r="H78" s="506"/>
      <c r="I78" s="506"/>
      <c r="J78" s="506"/>
      <c r="K78" s="506"/>
      <c r="L78" s="506"/>
      <c r="M78" s="506"/>
      <c r="N78" s="27"/>
      <c r="O78" s="27"/>
      <c r="P78" s="27"/>
    </row>
  </sheetData>
  <customSheetViews>
    <customSheetView guid="{5D819D0C-25F7-408A-B978-F4F86F7655CA}" showPageBreaks="1" showRuler="0" topLeftCell="A10">
      <selection activeCell="B31" sqref="B31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75" showGridLines="0" showRuler="0"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75" showPageBreaks="1" showGridLines="0" showRuler="0" topLeftCell="A27">
      <selection activeCell="C30" sqref="C30:H79"/>
      <pageMargins left="0.75" right="0.75" top="1" bottom="1" header="0.5" footer="0.5"/>
      <pageSetup paperSize="8" scale="85" orientation="portrait" r:id="rId3"/>
      <headerFooter alignWithMargins="0"/>
    </customSheetView>
  </customSheetViews>
  <phoneticPr fontId="0" type="noConversion"/>
  <pageMargins left="0.3" right="0.28000000000000003" top="0.51" bottom="0.18" header="0.13" footer="0.12"/>
  <pageSetup paperSize="8" scale="61" orientation="landscape" r:id="rId4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K29"/>
  <sheetViews>
    <sheetView showGridLines="0" zoomScaleNormal="100" zoomScaleSheetLayoutView="100" workbookViewId="0"/>
  </sheetViews>
  <sheetFormatPr defaultColWidth="9.140625" defaultRowHeight="12.75"/>
  <cols>
    <col min="1" max="1" width="54.5703125" customWidth="1"/>
    <col min="2" max="2" width="7.28515625" customWidth="1"/>
    <col min="3" max="3" width="13.42578125" customWidth="1"/>
    <col min="4" max="4" width="12.28515625" customWidth="1"/>
    <col min="5" max="5" width="13" customWidth="1"/>
    <col min="6" max="6" width="12.85546875" customWidth="1"/>
  </cols>
  <sheetData>
    <row r="1" spans="1:7" s="14" customFormat="1" ht="16.5" thickBot="1">
      <c r="A1" s="372" t="s">
        <v>1361</v>
      </c>
      <c r="B1" s="424"/>
      <c r="C1" s="424"/>
      <c r="D1" s="424"/>
      <c r="E1" s="424"/>
      <c r="F1" s="424"/>
      <c r="G1" s="424"/>
    </row>
    <row r="2" spans="1:7" ht="153.75" thickBot="1">
      <c r="A2" s="172" t="s">
        <v>253</v>
      </c>
      <c r="B2" s="381"/>
      <c r="C2" s="200" t="s">
        <v>723</v>
      </c>
      <c r="D2" s="200" t="s">
        <v>271</v>
      </c>
      <c r="E2" s="200" t="s">
        <v>283</v>
      </c>
      <c r="F2" s="200" t="s">
        <v>721</v>
      </c>
      <c r="G2" s="208"/>
    </row>
    <row r="3" spans="1:7" ht="15.75" thickBot="1">
      <c r="A3" s="383"/>
      <c r="B3" s="261" t="s">
        <v>299</v>
      </c>
      <c r="C3" s="212" t="s">
        <v>339</v>
      </c>
      <c r="D3" s="212" t="s">
        <v>340</v>
      </c>
      <c r="E3" s="212" t="s">
        <v>341</v>
      </c>
      <c r="F3" s="212" t="s">
        <v>342</v>
      </c>
      <c r="G3" s="208"/>
    </row>
    <row r="4" spans="1:7" ht="15.75" thickBot="1">
      <c r="A4" s="327" t="s">
        <v>408</v>
      </c>
      <c r="B4" s="262">
        <v>7100</v>
      </c>
      <c r="C4" s="638"/>
      <c r="D4" s="568">
        <f>'1.1'!E4</f>
        <v>1000</v>
      </c>
      <c r="E4" s="567">
        <v>10</v>
      </c>
      <c r="F4" s="567">
        <v>2</v>
      </c>
      <c r="G4" s="208"/>
    </row>
    <row r="5" spans="1:7" ht="15.75" thickBot="1">
      <c r="A5" s="327" t="s">
        <v>305</v>
      </c>
      <c r="B5" s="278">
        <v>7110</v>
      </c>
      <c r="C5" s="638"/>
      <c r="D5" s="568">
        <f>'1.1'!E5</f>
        <v>1000</v>
      </c>
      <c r="E5" s="567">
        <v>95</v>
      </c>
      <c r="F5" s="567">
        <v>5</v>
      </c>
      <c r="G5" s="208"/>
    </row>
    <row r="6" spans="1:7" ht="15.75" thickBot="1">
      <c r="A6" s="327" t="s">
        <v>383</v>
      </c>
      <c r="B6" s="278">
        <v>7120</v>
      </c>
      <c r="C6" s="638"/>
      <c r="D6" s="568">
        <f>'1.1'!E6</f>
        <v>1000</v>
      </c>
      <c r="E6" s="567">
        <v>200</v>
      </c>
      <c r="F6" s="639"/>
      <c r="G6" s="208"/>
    </row>
    <row r="7" spans="1:7" ht="15.75" thickBot="1">
      <c r="A7" s="327" t="s">
        <v>378</v>
      </c>
      <c r="B7" s="278">
        <v>7130</v>
      </c>
      <c r="C7" s="568">
        <f>'1.1'!E7</f>
        <v>1000</v>
      </c>
      <c r="D7" s="567">
        <v>1062</v>
      </c>
      <c r="E7" s="567">
        <v>850</v>
      </c>
      <c r="F7" s="638"/>
      <c r="G7" s="208"/>
    </row>
    <row r="8" spans="1:7" ht="15.75" thickBot="1">
      <c r="A8" s="327" t="s">
        <v>159</v>
      </c>
      <c r="B8" s="278">
        <v>7140</v>
      </c>
      <c r="C8" s="568">
        <f>'1.1'!E8</f>
        <v>1000</v>
      </c>
      <c r="D8" s="567">
        <v>890</v>
      </c>
      <c r="E8" s="567">
        <v>860</v>
      </c>
      <c r="F8" s="638"/>
      <c r="G8" s="208"/>
    </row>
    <row r="9" spans="1:7" ht="15.75" thickBot="1">
      <c r="A9" s="327" t="s">
        <v>791</v>
      </c>
      <c r="B9" s="278">
        <v>7150</v>
      </c>
      <c r="C9" s="567">
        <v>25</v>
      </c>
      <c r="D9" s="567">
        <v>24</v>
      </c>
      <c r="E9" s="567">
        <v>20</v>
      </c>
      <c r="F9" s="567">
        <v>1</v>
      </c>
      <c r="G9" s="208"/>
    </row>
    <row r="10" spans="1:7" ht="15.75" thickBot="1">
      <c r="A10" s="327" t="s">
        <v>9</v>
      </c>
      <c r="B10" s="278">
        <v>7160</v>
      </c>
      <c r="C10" s="638"/>
      <c r="D10" s="568">
        <f>'1.2'!E4</f>
        <v>1000</v>
      </c>
      <c r="E10" s="567">
        <v>5</v>
      </c>
      <c r="F10" s="567">
        <v>2</v>
      </c>
      <c r="G10" s="208"/>
    </row>
    <row r="11" spans="1:7" ht="18" customHeight="1" thickBot="1">
      <c r="A11" s="327" t="s">
        <v>409</v>
      </c>
      <c r="B11" s="278">
        <v>7170</v>
      </c>
      <c r="C11" s="638"/>
      <c r="D11" s="568">
        <f>'1.2'!E5</f>
        <v>1000</v>
      </c>
      <c r="E11" s="567">
        <v>150</v>
      </c>
      <c r="F11" s="567">
        <v>10</v>
      </c>
      <c r="G11" s="208"/>
    </row>
    <row r="12" spans="1:7" ht="15.75" thickBot="1">
      <c r="A12" s="327" t="s">
        <v>254</v>
      </c>
      <c r="B12" s="278">
        <v>7180</v>
      </c>
      <c r="C12" s="568">
        <f>'1.2'!E6</f>
        <v>1000</v>
      </c>
      <c r="D12" s="567">
        <v>950</v>
      </c>
      <c r="E12" s="567">
        <v>945</v>
      </c>
      <c r="F12" s="638"/>
      <c r="G12" s="208"/>
    </row>
    <row r="13" spans="1:7" ht="15.75" thickBot="1">
      <c r="A13" s="327" t="s">
        <v>486</v>
      </c>
      <c r="B13" s="335">
        <v>7190</v>
      </c>
      <c r="C13" s="567">
        <v>5</v>
      </c>
      <c r="D13" s="567">
        <v>5</v>
      </c>
      <c r="E13" s="567">
        <v>5</v>
      </c>
      <c r="F13" s="567">
        <v>0</v>
      </c>
      <c r="G13" s="208"/>
    </row>
    <row r="14" spans="1:7" ht="15">
      <c r="A14" s="476"/>
      <c r="B14" s="476"/>
      <c r="C14" s="208"/>
      <c r="D14" s="208"/>
      <c r="E14" s="208"/>
      <c r="F14" s="208"/>
      <c r="G14" s="208"/>
    </row>
    <row r="15" spans="1:7" ht="18">
      <c r="A15" s="477" t="s">
        <v>722</v>
      </c>
      <c r="B15" s="477"/>
      <c r="C15" s="208"/>
      <c r="D15" s="208"/>
      <c r="E15" s="208"/>
      <c r="F15" s="208"/>
      <c r="G15" s="208"/>
    </row>
    <row r="16" spans="1:7" ht="15">
      <c r="A16" s="208" t="s">
        <v>32</v>
      </c>
      <c r="B16" s="208"/>
      <c r="C16" s="208"/>
      <c r="D16" s="208"/>
      <c r="E16" s="208"/>
      <c r="F16" s="208"/>
      <c r="G16" s="208"/>
    </row>
    <row r="17" spans="1:11" ht="15">
      <c r="A17" s="208" t="s">
        <v>31</v>
      </c>
      <c r="B17" s="208"/>
      <c r="C17" s="208"/>
      <c r="D17" s="208"/>
      <c r="E17" s="208"/>
      <c r="F17" s="208"/>
      <c r="G17" s="208"/>
    </row>
    <row r="20" spans="1:11" s="10" customFormat="1" ht="13.5">
      <c r="A20" s="42"/>
      <c r="B20" s="44"/>
      <c r="C20" s="22">
        <v>10</v>
      </c>
      <c r="D20" s="23" t="b">
        <f>IF(E4,IF(D4,TRUE,FALSE),TRUE)</f>
        <v>1</v>
      </c>
      <c r="E20" s="34" t="s">
        <v>1362</v>
      </c>
      <c r="F20" s="62"/>
      <c r="G20" s="62"/>
      <c r="H20" s="62"/>
      <c r="I20" s="62"/>
      <c r="J20" s="62"/>
      <c r="K20" s="43"/>
    </row>
    <row r="21" spans="1:11" ht="13.5">
      <c r="C21" s="22">
        <v>20</v>
      </c>
      <c r="D21" s="23" t="b">
        <f t="shared" ref="D21:D29" si="0">IF(E5,IF(D5,TRUE,FALSE),TRUE)</f>
        <v>1</v>
      </c>
      <c r="E21" s="34" t="s">
        <v>1363</v>
      </c>
    </row>
    <row r="22" spans="1:11" ht="13.5">
      <c r="C22" s="22">
        <v>30</v>
      </c>
      <c r="D22" s="23" t="b">
        <f t="shared" si="0"/>
        <v>1</v>
      </c>
      <c r="E22" s="34" t="s">
        <v>1364</v>
      </c>
    </row>
    <row r="23" spans="1:11" ht="13.5">
      <c r="C23" s="22">
        <v>40</v>
      </c>
      <c r="D23" s="23" t="b">
        <f t="shared" si="0"/>
        <v>1</v>
      </c>
      <c r="E23" s="34" t="s">
        <v>1365</v>
      </c>
    </row>
    <row r="24" spans="1:11" ht="13.5">
      <c r="C24" s="22">
        <v>50</v>
      </c>
      <c r="D24" s="23" t="b">
        <f t="shared" si="0"/>
        <v>1</v>
      </c>
      <c r="E24" s="34" t="s">
        <v>1366</v>
      </c>
    </row>
    <row r="25" spans="1:11" ht="13.5">
      <c r="C25" s="22">
        <v>60</v>
      </c>
      <c r="D25" s="23" t="b">
        <f t="shared" si="0"/>
        <v>1</v>
      </c>
      <c r="E25" s="34" t="s">
        <v>1367</v>
      </c>
    </row>
    <row r="26" spans="1:11" ht="13.5">
      <c r="C26" s="22">
        <v>70</v>
      </c>
      <c r="D26" s="23" t="b">
        <f t="shared" si="0"/>
        <v>1</v>
      </c>
      <c r="E26" s="34" t="s">
        <v>1368</v>
      </c>
    </row>
    <row r="27" spans="1:11" ht="13.5">
      <c r="C27" s="22">
        <v>80</v>
      </c>
      <c r="D27" s="23" t="b">
        <f t="shared" si="0"/>
        <v>1</v>
      </c>
      <c r="E27" s="34" t="s">
        <v>1369</v>
      </c>
    </row>
    <row r="28" spans="1:11" ht="13.5">
      <c r="C28" s="22">
        <v>90</v>
      </c>
      <c r="D28" s="23" t="b">
        <f t="shared" si="0"/>
        <v>1</v>
      </c>
      <c r="E28" s="34" t="s">
        <v>1370</v>
      </c>
    </row>
    <row r="29" spans="1:11" ht="13.5">
      <c r="C29" s="22">
        <v>100</v>
      </c>
      <c r="D29" s="23" t="b">
        <f t="shared" si="0"/>
        <v>1</v>
      </c>
      <c r="E29" s="34" t="s">
        <v>1371</v>
      </c>
    </row>
  </sheetData>
  <customSheetViews>
    <customSheetView guid="{5D819D0C-25F7-408A-B978-F4F86F7655CA}" showPageBreaks="1" showRuler="0">
      <selection activeCell="A23" sqref="A23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115" showGridLines="0" showRuler="0">
      <selection activeCell="H8" sqref="H8"/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115" showGridLines="0" showRuler="0">
      <selection activeCell="H8" sqref="H8"/>
      <pageMargins left="0.75" right="0.75" top="1" bottom="1" header="0.5" footer="0.5"/>
      <pageSetup paperSize="8" scale="85" orientation="portrait" r:id="rId3"/>
      <headerFooter alignWithMargins="0"/>
    </customSheetView>
  </customSheetViews>
  <phoneticPr fontId="0" type="noConversion"/>
  <pageMargins left="0.75" right="0.75" top="1" bottom="1" header="0.5" footer="0.5"/>
  <pageSetup paperSize="8" scale="125" orientation="landscape" r:id="rId4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26"/>
  <sheetViews>
    <sheetView showGridLines="0" zoomScaleNormal="100" zoomScaleSheetLayoutView="100" workbookViewId="0"/>
  </sheetViews>
  <sheetFormatPr defaultColWidth="9.140625" defaultRowHeight="12.75"/>
  <cols>
    <col min="1" max="1" width="43.28515625" customWidth="1"/>
    <col min="2" max="2" width="8" customWidth="1"/>
    <col min="3" max="3" width="9" customWidth="1"/>
    <col min="4" max="4" width="9.140625" customWidth="1"/>
    <col min="5" max="5" width="8.85546875" customWidth="1"/>
    <col min="6" max="6" width="9.140625" customWidth="1"/>
    <col min="7" max="7" width="9.42578125" customWidth="1"/>
  </cols>
  <sheetData>
    <row r="1" spans="1:7" s="5" customFormat="1" ht="15.75">
      <c r="A1" s="372" t="s">
        <v>1372</v>
      </c>
      <c r="B1" s="50"/>
      <c r="C1" s="208"/>
      <c r="D1" s="208"/>
      <c r="E1" s="208"/>
      <c r="F1" s="208"/>
      <c r="G1" s="208"/>
    </row>
    <row r="2" spans="1:7" ht="16.5" thickBot="1">
      <c r="A2" s="171" t="s">
        <v>304</v>
      </c>
      <c r="B2" s="207"/>
      <c r="C2" s="208"/>
      <c r="D2" s="208"/>
      <c r="E2" s="208"/>
      <c r="F2" s="208"/>
      <c r="G2" s="208"/>
    </row>
    <row r="3" spans="1:7" ht="91.5" customHeight="1" thickBot="1">
      <c r="A3" s="260" t="s">
        <v>743</v>
      </c>
      <c r="B3" s="260"/>
      <c r="C3" s="200" t="s">
        <v>301</v>
      </c>
      <c r="D3" s="200" t="s">
        <v>302</v>
      </c>
      <c r="E3" s="200" t="s">
        <v>197</v>
      </c>
      <c r="F3" s="200" t="s">
        <v>498</v>
      </c>
      <c r="G3" s="200" t="s">
        <v>558</v>
      </c>
    </row>
    <row r="4" spans="1:7" s="2" customFormat="1" ht="15.75" thickBot="1">
      <c r="A4" s="238"/>
      <c r="B4" s="359" t="s">
        <v>405</v>
      </c>
      <c r="C4" s="302" t="s">
        <v>339</v>
      </c>
      <c r="D4" s="302" t="s">
        <v>340</v>
      </c>
      <c r="E4" s="302" t="s">
        <v>341</v>
      </c>
      <c r="F4" s="302" t="s">
        <v>342</v>
      </c>
      <c r="G4" s="302" t="s">
        <v>200</v>
      </c>
    </row>
    <row r="5" spans="1:7" ht="15.75" thickBot="1">
      <c r="A5" s="379" t="s">
        <v>408</v>
      </c>
      <c r="B5" s="252">
        <v>7100</v>
      </c>
      <c r="C5" s="640">
        <v>10</v>
      </c>
      <c r="D5" s="640">
        <v>10</v>
      </c>
      <c r="E5" s="640">
        <v>10</v>
      </c>
      <c r="F5" s="640">
        <v>10</v>
      </c>
      <c r="G5" s="641">
        <f t="shared" ref="G5:G10" si="0">SUM(C5:F5)</f>
        <v>40</v>
      </c>
    </row>
    <row r="6" spans="1:7" ht="30.75" thickBot="1">
      <c r="A6" s="379" t="s">
        <v>305</v>
      </c>
      <c r="B6" s="179">
        <v>7110</v>
      </c>
      <c r="C6" s="640">
        <v>10</v>
      </c>
      <c r="D6" s="640">
        <v>10</v>
      </c>
      <c r="E6" s="640">
        <v>10</v>
      </c>
      <c r="F6" s="640">
        <v>10</v>
      </c>
      <c r="G6" s="641">
        <f t="shared" si="0"/>
        <v>40</v>
      </c>
    </row>
    <row r="7" spans="1:7" ht="15.75" thickBot="1">
      <c r="A7" s="379" t="s">
        <v>383</v>
      </c>
      <c r="B7" s="179">
        <v>7120</v>
      </c>
      <c r="C7" s="640">
        <v>10</v>
      </c>
      <c r="D7" s="640">
        <v>10</v>
      </c>
      <c r="E7" s="640">
        <v>10</v>
      </c>
      <c r="F7" s="640">
        <v>10</v>
      </c>
      <c r="G7" s="641">
        <f t="shared" si="0"/>
        <v>40</v>
      </c>
    </row>
    <row r="8" spans="1:7" ht="15.75" thickBot="1">
      <c r="A8" s="379" t="s">
        <v>303</v>
      </c>
      <c r="B8" s="179">
        <v>7130</v>
      </c>
      <c r="C8" s="640">
        <v>10</v>
      </c>
      <c r="D8" s="640">
        <v>10</v>
      </c>
      <c r="E8" s="640">
        <v>10</v>
      </c>
      <c r="F8" s="640">
        <v>10</v>
      </c>
      <c r="G8" s="641">
        <f t="shared" si="0"/>
        <v>40</v>
      </c>
    </row>
    <row r="9" spans="1:7" ht="15.75" thickBot="1">
      <c r="A9" s="379" t="s">
        <v>159</v>
      </c>
      <c r="B9" s="179">
        <v>7140</v>
      </c>
      <c r="C9" s="640">
        <v>10</v>
      </c>
      <c r="D9" s="640">
        <v>10</v>
      </c>
      <c r="E9" s="640">
        <v>10</v>
      </c>
      <c r="F9" s="640">
        <v>10</v>
      </c>
      <c r="G9" s="641">
        <f t="shared" si="0"/>
        <v>40</v>
      </c>
    </row>
    <row r="10" spans="1:7" ht="15.75" thickBot="1">
      <c r="A10" s="379" t="s">
        <v>498</v>
      </c>
      <c r="B10" s="256">
        <v>7150</v>
      </c>
      <c r="C10" s="640">
        <v>10</v>
      </c>
      <c r="D10" s="640">
        <v>10</v>
      </c>
      <c r="E10" s="640">
        <v>10</v>
      </c>
      <c r="F10" s="640">
        <v>10</v>
      </c>
      <c r="G10" s="641">
        <f t="shared" si="0"/>
        <v>40</v>
      </c>
    </row>
    <row r="11" spans="1:7" ht="15.75" thickBot="1">
      <c r="A11" s="448" t="s">
        <v>380</v>
      </c>
      <c r="B11" s="359">
        <v>7199</v>
      </c>
      <c r="C11" s="641">
        <f>SUM(C5:C10)</f>
        <v>60</v>
      </c>
      <c r="D11" s="641">
        <f>SUM(D5:D10)</f>
        <v>60</v>
      </c>
      <c r="E11" s="641">
        <f>SUM(E5:E10)</f>
        <v>60</v>
      </c>
      <c r="F11" s="641">
        <f>SUM(F5:F10)</f>
        <v>60</v>
      </c>
      <c r="G11" s="641">
        <f>SUM(G5:G10)</f>
        <v>240</v>
      </c>
    </row>
    <row r="14" spans="1:7" s="10" customFormat="1" ht="13.5">
      <c r="A14" s="42"/>
      <c r="B14" s="46"/>
      <c r="C14" s="33">
        <v>10</v>
      </c>
      <c r="D14" s="23" t="b">
        <f t="shared" ref="D14:D20" si="1">G5=SUM(C5:F5)</f>
        <v>1</v>
      </c>
      <c r="E14" s="24" t="s">
        <v>1373</v>
      </c>
    </row>
    <row r="15" spans="1:7" s="10" customFormat="1" ht="13.5">
      <c r="A15" s="42"/>
      <c r="B15" s="46"/>
      <c r="C15" s="33">
        <v>20</v>
      </c>
      <c r="D15" s="23" t="b">
        <f t="shared" si="1"/>
        <v>1</v>
      </c>
      <c r="E15" s="24" t="s">
        <v>1374</v>
      </c>
    </row>
    <row r="16" spans="1:7" s="10" customFormat="1" ht="13.5">
      <c r="A16" s="42"/>
      <c r="B16" s="46"/>
      <c r="C16" s="33">
        <v>30</v>
      </c>
      <c r="D16" s="23" t="b">
        <f t="shared" si="1"/>
        <v>1</v>
      </c>
      <c r="E16" s="24" t="s">
        <v>1375</v>
      </c>
    </row>
    <row r="17" spans="1:5" s="10" customFormat="1" ht="13.5">
      <c r="A17" s="42"/>
      <c r="B17" s="46"/>
      <c r="C17" s="22">
        <v>40</v>
      </c>
      <c r="D17" s="23" t="b">
        <f t="shared" si="1"/>
        <v>1</v>
      </c>
      <c r="E17" s="24" t="s">
        <v>1376</v>
      </c>
    </row>
    <row r="18" spans="1:5" s="10" customFormat="1" ht="13.5">
      <c r="A18" s="42"/>
      <c r="B18" s="46"/>
      <c r="C18" s="22">
        <v>50</v>
      </c>
      <c r="D18" s="23" t="b">
        <f t="shared" si="1"/>
        <v>1</v>
      </c>
      <c r="E18" s="24" t="s">
        <v>1377</v>
      </c>
    </row>
    <row r="19" spans="1:5" s="10" customFormat="1" ht="13.5">
      <c r="A19" s="42"/>
      <c r="B19" s="46"/>
      <c r="C19" s="22">
        <v>60</v>
      </c>
      <c r="D19" s="23" t="b">
        <f t="shared" si="1"/>
        <v>1</v>
      </c>
      <c r="E19" s="24" t="s">
        <v>1378</v>
      </c>
    </row>
    <row r="20" spans="1:5" s="10" customFormat="1" ht="13.5">
      <c r="A20" s="42"/>
      <c r="B20" s="46"/>
      <c r="C20" s="22">
        <v>70</v>
      </c>
      <c r="D20" s="23" t="b">
        <f t="shared" si="1"/>
        <v>1</v>
      </c>
      <c r="E20" s="24" t="s">
        <v>1379</v>
      </c>
    </row>
    <row r="21" spans="1:5" s="10" customFormat="1" ht="13.5">
      <c r="A21" s="42"/>
      <c r="B21" s="46"/>
      <c r="C21" s="22">
        <v>80</v>
      </c>
      <c r="D21" s="23" t="b">
        <f>C11=SUM(C5:C10)</f>
        <v>1</v>
      </c>
      <c r="E21" s="24" t="s">
        <v>1380</v>
      </c>
    </row>
    <row r="22" spans="1:5" s="10" customFormat="1" ht="13.5">
      <c r="A22" s="42"/>
      <c r="B22" s="46"/>
      <c r="C22" s="22">
        <v>90</v>
      </c>
      <c r="D22" s="23" t="b">
        <f>D11=SUM(D5:D10)</f>
        <v>1</v>
      </c>
      <c r="E22" s="24" t="s">
        <v>1381</v>
      </c>
    </row>
    <row r="23" spans="1:5" s="10" customFormat="1" ht="13.5">
      <c r="A23" s="42"/>
      <c r="B23" s="46"/>
      <c r="C23" s="22">
        <v>100</v>
      </c>
      <c r="D23" s="23" t="b">
        <f>E11=SUM(E5:E10)</f>
        <v>1</v>
      </c>
      <c r="E23" s="24" t="s">
        <v>1382</v>
      </c>
    </row>
    <row r="24" spans="1:5" s="10" customFormat="1" ht="13.5">
      <c r="A24" s="42"/>
      <c r="B24" s="46"/>
      <c r="C24" s="22">
        <v>110</v>
      </c>
      <c r="D24" s="23" t="b">
        <f>F11=SUM(F5:F10)</f>
        <v>1</v>
      </c>
      <c r="E24" s="24" t="s">
        <v>1383</v>
      </c>
    </row>
    <row r="25" spans="1:5" s="10" customFormat="1" ht="13.5">
      <c r="A25" s="42"/>
      <c r="B25" s="46"/>
      <c r="C25" s="22">
        <v>120</v>
      </c>
      <c r="D25" s="23" t="b">
        <f>G11=SUM(G5:G10)</f>
        <v>1</v>
      </c>
      <c r="E25" s="24" t="s">
        <v>1384</v>
      </c>
    </row>
    <row r="26" spans="1:5">
      <c r="D26" s="2"/>
    </row>
  </sheetData>
  <customSheetViews>
    <customSheetView guid="{5D819D0C-25F7-408A-B978-F4F86F7655CA}" showPageBreaks="1" showRuler="0">
      <selection activeCell="A23" sqref="A23"/>
      <colBreaks count="2" manualBreakCount="2">
        <brk id="7" max="1048575" man="1"/>
        <brk id="24" max="1048575" man="1"/>
      </colBreaks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115" showGridLines="0" showRuler="0">
      <selection activeCell="A4" sqref="A4"/>
      <colBreaks count="1" manualBreakCount="1">
        <brk id="7" max="1048575" man="1"/>
      </colBreaks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115" showGridLines="0" showRuler="0">
      <selection activeCell="A4" sqref="A4"/>
      <colBreaks count="1" manualBreakCount="1">
        <brk id="7" max="1048575" man="1"/>
      </colBreaks>
      <pageMargins left="0.75" right="0.75" top="1" bottom="1" header="0.5" footer="0.5"/>
      <pageSetup paperSize="8" scale="85" orientation="portrait" r:id="rId3"/>
      <headerFooter alignWithMargins="0"/>
    </customSheetView>
  </customSheetViews>
  <phoneticPr fontId="0" type="noConversion"/>
  <pageMargins left="0.75" right="0.75" top="1" bottom="1" header="0.5" footer="0.5"/>
  <pageSetup paperSize="8" scale="137" orientation="landscape" r:id="rId4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21"/>
  <sheetViews>
    <sheetView showGridLines="0" zoomScaleNormal="100" zoomScaleSheetLayoutView="100" workbookViewId="0"/>
  </sheetViews>
  <sheetFormatPr defaultColWidth="9.140625" defaultRowHeight="12.75"/>
  <cols>
    <col min="1" max="1" width="47.5703125" customWidth="1"/>
    <col min="2" max="2" width="8.140625" customWidth="1"/>
    <col min="3" max="3" width="8.5703125" customWidth="1"/>
    <col min="4" max="5" width="9.140625" customWidth="1"/>
    <col min="6" max="6" width="19.42578125" customWidth="1"/>
    <col min="7" max="7" width="6.5703125" bestFit="1" customWidth="1"/>
    <col min="8" max="8" width="5.140625" bestFit="1" customWidth="1"/>
  </cols>
  <sheetData>
    <row r="1" spans="1:9" s="5" customFormat="1" ht="15.75">
      <c r="A1" s="372" t="s">
        <v>1372</v>
      </c>
      <c r="B1" s="50"/>
      <c r="C1" s="50"/>
      <c r="D1" s="208"/>
    </row>
    <row r="2" spans="1:9" ht="16.5" thickBot="1">
      <c r="A2" s="171" t="s">
        <v>491</v>
      </c>
      <c r="B2" s="207"/>
      <c r="C2" s="208"/>
      <c r="D2" s="208"/>
    </row>
    <row r="3" spans="1:9" ht="44.25" customHeight="1" thickBot="1">
      <c r="A3" s="260" t="s">
        <v>787</v>
      </c>
      <c r="B3" s="449"/>
      <c r="C3" s="200" t="s">
        <v>558</v>
      </c>
      <c r="D3" s="208"/>
    </row>
    <row r="4" spans="1:9" ht="15.75" thickBot="1">
      <c r="A4" s="238" t="s">
        <v>488</v>
      </c>
      <c r="B4" s="479"/>
      <c r="C4" s="480"/>
      <c r="D4" s="208"/>
    </row>
    <row r="5" spans="1:9" ht="15.75" thickBot="1">
      <c r="A5" s="385" t="s">
        <v>493</v>
      </c>
      <c r="B5" s="480"/>
      <c r="C5" s="479"/>
      <c r="D5" s="208"/>
    </row>
    <row r="6" spans="1:9" ht="15.75" thickBot="1">
      <c r="A6" s="385"/>
      <c r="B6" s="185" t="s">
        <v>406</v>
      </c>
      <c r="C6" s="302" t="s">
        <v>201</v>
      </c>
      <c r="D6" s="208"/>
    </row>
    <row r="7" spans="1:9" ht="15.75" thickBot="1">
      <c r="A7" s="224" t="s">
        <v>489</v>
      </c>
      <c r="B7" s="252">
        <v>7200</v>
      </c>
      <c r="C7" s="569">
        <v>200</v>
      </c>
      <c r="D7" s="208"/>
    </row>
    <row r="8" spans="1:9" ht="15.75" thickBot="1">
      <c r="A8" s="224" t="s">
        <v>490</v>
      </c>
      <c r="B8" s="256">
        <v>7210</v>
      </c>
      <c r="C8" s="569">
        <v>200</v>
      </c>
      <c r="D8" s="208"/>
    </row>
    <row r="9" spans="1:9" ht="15">
      <c r="A9" s="208"/>
      <c r="B9" s="208"/>
      <c r="C9" s="208"/>
      <c r="D9" s="208"/>
    </row>
    <row r="10" spans="1:9" ht="15">
      <c r="A10" s="208"/>
      <c r="B10" s="208"/>
      <c r="C10" s="208"/>
      <c r="D10" s="208"/>
      <c r="E10" s="208"/>
      <c r="F10" s="208"/>
      <c r="G10" s="208"/>
      <c r="H10" s="208"/>
      <c r="I10" s="208"/>
    </row>
    <row r="11" spans="1:9" s="10" customFormat="1" ht="13.5" hidden="1">
      <c r="A11" s="21"/>
      <c r="B11" s="25"/>
      <c r="C11" s="33">
        <v>140</v>
      </c>
      <c r="D11" s="23" t="e">
        <f>#REF!&lt;=#REF!</f>
        <v>#REF!</v>
      </c>
      <c r="E11" s="24" t="s">
        <v>724</v>
      </c>
    </row>
    <row r="14" spans="1:9">
      <c r="A14" s="71"/>
      <c r="B14" s="71"/>
      <c r="C14" s="71"/>
      <c r="D14" s="78"/>
      <c r="E14" s="5"/>
    </row>
    <row r="15" spans="1:9">
      <c r="A15" s="79"/>
      <c r="B15" s="79"/>
      <c r="C15" s="15"/>
      <c r="D15" s="15"/>
    </row>
    <row r="16" spans="1:9">
      <c r="A16" s="70"/>
      <c r="B16" s="70"/>
      <c r="C16" s="88"/>
      <c r="D16" s="15"/>
    </row>
    <row r="17" spans="1:4">
      <c r="A17" s="70"/>
      <c r="B17" s="70"/>
      <c r="C17" s="8"/>
      <c r="D17" s="15"/>
    </row>
    <row r="18" spans="1:4">
      <c r="A18" s="8"/>
      <c r="B18" s="8"/>
      <c r="C18" s="70"/>
      <c r="D18" s="15"/>
    </row>
    <row r="19" spans="1:4">
      <c r="A19" s="8"/>
      <c r="B19" s="8"/>
      <c r="C19" s="74"/>
      <c r="D19" s="15"/>
    </row>
    <row r="20" spans="1:4">
      <c r="A20" s="8"/>
      <c r="B20" s="7"/>
      <c r="C20" s="8"/>
      <c r="D20" s="15"/>
    </row>
    <row r="21" spans="1:4">
      <c r="A21" s="8"/>
      <c r="B21" s="7"/>
      <c r="C21" s="8"/>
      <c r="D21" s="15"/>
    </row>
  </sheetData>
  <customSheetViews>
    <customSheetView guid="{5D819D0C-25F7-408A-B978-F4F86F7655CA}" showPageBreaks="1" showRuler="0">
      <selection activeCell="A23" sqref="A23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115" showGridLines="0" showRuler="0">
      <selection activeCell="A6" sqref="A6"/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115" showGridLines="0" showRuler="0">
      <selection activeCell="A6" sqref="A6"/>
      <pageMargins left="0.75" right="0.75" top="1" bottom="1" header="0.5" footer="0.5"/>
      <pageSetup paperSize="8" scale="85" orientation="portrait" r:id="rId3"/>
      <headerFooter alignWithMargins="0"/>
    </customSheetView>
  </customSheetViews>
  <phoneticPr fontId="8" type="noConversion"/>
  <pageMargins left="0.75" right="0.75" top="1" bottom="1" header="0.5" footer="0.5"/>
  <pageSetup paperSize="8" scale="151" orientation="landscape" r:id="rId4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G13"/>
  <sheetViews>
    <sheetView showGridLines="0" zoomScaleNormal="100" workbookViewId="0"/>
  </sheetViews>
  <sheetFormatPr defaultColWidth="9.140625" defaultRowHeight="12.75"/>
  <cols>
    <col min="1" max="1" width="59" customWidth="1"/>
    <col min="2" max="2" width="11.5703125" customWidth="1"/>
    <col min="3" max="3" width="9.140625" customWidth="1"/>
    <col min="4" max="4" width="12.140625" customWidth="1"/>
    <col min="5" max="8" width="9.140625" customWidth="1"/>
    <col min="9" max="9" width="24.140625" customWidth="1"/>
    <col min="10" max="10" width="6.5703125" bestFit="1" customWidth="1"/>
    <col min="11" max="12" width="6.42578125" bestFit="1" customWidth="1"/>
    <col min="13" max="13" width="8.85546875" bestFit="1" customWidth="1"/>
    <col min="14" max="14" width="5.7109375" bestFit="1" customWidth="1"/>
    <col min="15" max="15" width="5" bestFit="1" customWidth="1"/>
  </cols>
  <sheetData>
    <row r="1" spans="1:7" s="6" customFormat="1" ht="15.75">
      <c r="A1" s="372" t="s">
        <v>1372</v>
      </c>
      <c r="B1" s="50"/>
      <c r="C1" s="50"/>
      <c r="D1" s="50"/>
      <c r="E1" s="50"/>
      <c r="F1" s="50"/>
      <c r="G1" s="50"/>
    </row>
    <row r="2" spans="1:7" ht="16.5" thickBot="1">
      <c r="A2" s="171" t="s">
        <v>128</v>
      </c>
      <c r="B2" s="207"/>
      <c r="C2" s="208"/>
      <c r="D2" s="208"/>
      <c r="E2" s="208"/>
      <c r="F2" s="208"/>
      <c r="G2" s="208"/>
    </row>
    <row r="3" spans="1:7" ht="156.75" customHeight="1" thickBot="1">
      <c r="A3" s="260" t="s">
        <v>744</v>
      </c>
      <c r="B3" s="260"/>
      <c r="C3" s="200" t="s">
        <v>301</v>
      </c>
      <c r="D3" s="200" t="s">
        <v>302</v>
      </c>
      <c r="E3" s="200" t="s">
        <v>197</v>
      </c>
      <c r="F3" s="200" t="s">
        <v>498</v>
      </c>
      <c r="G3" s="200" t="s">
        <v>558</v>
      </c>
    </row>
    <row r="4" spans="1:7" ht="15.75" thickBot="1">
      <c r="A4" s="238"/>
      <c r="B4" s="359" t="s">
        <v>422</v>
      </c>
      <c r="C4" s="302" t="s">
        <v>339</v>
      </c>
      <c r="D4" s="302" t="s">
        <v>340</v>
      </c>
      <c r="E4" s="302" t="s">
        <v>341</v>
      </c>
      <c r="F4" s="302" t="s">
        <v>342</v>
      </c>
      <c r="G4" s="302" t="s">
        <v>200</v>
      </c>
    </row>
    <row r="5" spans="1:7" ht="15.75" thickBot="1">
      <c r="A5" s="448" t="s">
        <v>380</v>
      </c>
      <c r="B5" s="359">
        <v>7299</v>
      </c>
      <c r="C5" s="366">
        <v>30</v>
      </c>
      <c r="D5" s="366">
        <v>30</v>
      </c>
      <c r="E5" s="366">
        <v>30</v>
      </c>
      <c r="F5" s="366">
        <v>30</v>
      </c>
      <c r="G5" s="646">
        <f>SUM(C5:F5)</f>
        <v>120</v>
      </c>
    </row>
    <row r="6" spans="1:7">
      <c r="A6" s="8"/>
      <c r="B6" s="7"/>
      <c r="C6" s="8"/>
      <c r="D6" s="8"/>
      <c r="E6" s="8"/>
      <c r="F6" s="8"/>
      <c r="G6" s="70"/>
    </row>
    <row r="7" spans="1:7">
      <c r="A7" s="8"/>
      <c r="B7" s="7"/>
      <c r="C7" s="8"/>
      <c r="D7" s="8"/>
      <c r="E7" s="8"/>
      <c r="F7" s="8"/>
      <c r="G7" s="70"/>
    </row>
    <row r="8" spans="1:7">
      <c r="A8" s="70"/>
      <c r="B8" s="7"/>
      <c r="C8" s="70"/>
      <c r="D8" s="70"/>
      <c r="E8" s="70"/>
      <c r="F8" s="70"/>
      <c r="G8" s="70"/>
    </row>
    <row r="9" spans="1:7" s="10" customFormat="1" ht="13.5">
      <c r="A9" s="42"/>
      <c r="B9" s="650"/>
      <c r="C9" s="33">
        <v>210</v>
      </c>
      <c r="D9" s="23" t="b">
        <f>G5=SUM(C5:F5)</f>
        <v>1</v>
      </c>
      <c r="E9" s="24" t="s">
        <v>1385</v>
      </c>
    </row>
    <row r="10" spans="1:7">
      <c r="A10" s="70"/>
      <c r="B10" s="70"/>
      <c r="C10" s="88"/>
      <c r="D10" s="88"/>
      <c r="E10" s="88"/>
      <c r="F10" s="88"/>
      <c r="G10" s="88"/>
    </row>
    <row r="11" spans="1:7">
      <c r="A11" s="70"/>
      <c r="B11" s="7"/>
      <c r="C11" s="74"/>
      <c r="D11" s="74"/>
      <c r="E11" s="74"/>
      <c r="F11" s="74"/>
      <c r="G11" s="74"/>
    </row>
    <row r="12" spans="1:7">
      <c r="A12" s="70"/>
      <c r="B12" s="7"/>
      <c r="C12" s="70"/>
      <c r="D12" s="70"/>
      <c r="E12" s="70"/>
      <c r="F12" s="70"/>
      <c r="G12" s="70"/>
    </row>
    <row r="13" spans="1:7">
      <c r="A13" s="15"/>
      <c r="B13" s="15"/>
      <c r="C13" s="15"/>
      <c r="D13" s="15"/>
      <c r="E13" s="15"/>
      <c r="F13" s="15"/>
      <c r="G13" s="15"/>
    </row>
  </sheetData>
  <customSheetViews>
    <customSheetView guid="{5D819D0C-25F7-408A-B978-F4F86F7655CA}" showPageBreaks="1" showRuler="0">
      <selection activeCell="A23" sqref="A23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howGridLines="0" showRuler="0"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howGridLines="0" showRuler="0">
      <pageMargins left="0.75" right="0.75" top="1" bottom="1" header="0.5" footer="0.5"/>
      <pageSetup paperSize="8" scale="85" orientation="portrait" r:id="rId3"/>
      <headerFooter alignWithMargins="0"/>
    </customSheetView>
  </customSheetViews>
  <phoneticPr fontId="8" type="noConversion"/>
  <pageMargins left="0.75" right="0.75" top="1" bottom="1" header="0.5" footer="0.5"/>
  <pageSetup paperSize="8" scale="121" orientation="landscape" r:id="rId4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8"/>
  <sheetViews>
    <sheetView showGridLines="0" zoomScaleNormal="100" zoomScaleSheetLayoutView="100" workbookViewId="0"/>
  </sheetViews>
  <sheetFormatPr defaultColWidth="9.140625" defaultRowHeight="12.75"/>
  <cols>
    <col min="1" max="1" width="51.140625" customWidth="1"/>
    <col min="2" max="2" width="8" customWidth="1"/>
    <col min="3" max="3" width="9.42578125" customWidth="1"/>
    <col min="4" max="5" width="9.140625" customWidth="1"/>
    <col min="6" max="6" width="52.7109375" bestFit="1" customWidth="1"/>
    <col min="7" max="7" width="6.7109375" bestFit="1" customWidth="1"/>
    <col min="8" max="8" width="5.28515625" bestFit="1" customWidth="1"/>
  </cols>
  <sheetData>
    <row r="1" spans="1:4" s="5" customFormat="1" ht="15.75">
      <c r="A1" s="372" t="s">
        <v>1372</v>
      </c>
      <c r="B1" s="50"/>
      <c r="C1" s="50"/>
      <c r="D1" s="50"/>
    </row>
    <row r="2" spans="1:4" ht="16.5" thickBot="1">
      <c r="A2" s="171" t="s">
        <v>131</v>
      </c>
      <c r="B2" s="207"/>
      <c r="C2" s="208"/>
      <c r="D2" s="208"/>
    </row>
    <row r="3" spans="1:4" ht="81.75" customHeight="1" thickBot="1">
      <c r="A3" s="260" t="s">
        <v>129</v>
      </c>
      <c r="B3" s="449"/>
      <c r="C3" s="200" t="s">
        <v>558</v>
      </c>
      <c r="D3" s="208"/>
    </row>
    <row r="4" spans="1:4" ht="15.75" thickBot="1">
      <c r="A4" s="238" t="s">
        <v>130</v>
      </c>
      <c r="B4" s="479"/>
      <c r="C4" s="480"/>
      <c r="D4" s="208"/>
    </row>
    <row r="5" spans="1:4" ht="15.75" thickBot="1">
      <c r="A5" s="385" t="s">
        <v>421</v>
      </c>
      <c r="B5" s="480"/>
      <c r="C5" s="480"/>
      <c r="D5" s="208"/>
    </row>
    <row r="6" spans="1:4" ht="15.75" thickBot="1">
      <c r="A6" s="385"/>
      <c r="B6" s="359" t="s">
        <v>245</v>
      </c>
      <c r="C6" s="302" t="s">
        <v>201</v>
      </c>
      <c r="D6" s="208"/>
    </row>
    <row r="7" spans="1:4" ht="15.75" thickBot="1">
      <c r="A7" s="224" t="s">
        <v>553</v>
      </c>
      <c r="B7" s="252">
        <v>7300</v>
      </c>
      <c r="C7" s="569">
        <v>100</v>
      </c>
      <c r="D7" s="208"/>
    </row>
    <row r="8" spans="1:4" ht="15.75" thickBot="1">
      <c r="A8" s="224" t="s">
        <v>490</v>
      </c>
      <c r="B8" s="256">
        <v>7310</v>
      </c>
      <c r="C8" s="569">
        <v>100</v>
      </c>
      <c r="D8" s="208"/>
    </row>
  </sheetData>
  <customSheetViews>
    <customSheetView guid="{5D819D0C-25F7-408A-B978-F4F86F7655CA}" showPageBreaks="1" showRuler="0">
      <selection activeCell="A23" sqref="A23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130" showGridLines="0" showRuler="0"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130" showGridLines="0" showRuler="0">
      <pageMargins left="0.75" right="0.75" top="1" bottom="1" header="0.5" footer="0.5"/>
      <pageSetup paperSize="8" scale="85" orientation="portrait" r:id="rId3"/>
      <headerFooter alignWithMargins="0"/>
    </customSheetView>
  </customSheetViews>
  <phoneticPr fontId="8" type="noConversion"/>
  <pageMargins left="0.75" right="0.75" top="1" bottom="1" header="0.5" footer="0.5"/>
  <pageSetup paperSize="8" scale="156" orientation="landscape" r:id="rId4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dimension ref="A1:K29"/>
  <sheetViews>
    <sheetView showGridLines="0" zoomScaleNormal="100" zoomScaleSheetLayoutView="100" workbookViewId="0"/>
  </sheetViews>
  <sheetFormatPr defaultColWidth="9.140625" defaultRowHeight="12.75"/>
  <cols>
    <col min="1" max="1" width="36.5703125" customWidth="1"/>
    <col min="2" max="2" width="9.28515625" customWidth="1"/>
    <col min="3" max="3" width="10.42578125" bestFit="1" customWidth="1"/>
    <col min="4" max="9" width="9.140625" customWidth="1"/>
    <col min="10" max="10" width="13.5703125" customWidth="1"/>
    <col min="11" max="11" width="18.42578125" customWidth="1"/>
    <col min="12" max="12" width="44" customWidth="1"/>
  </cols>
  <sheetData>
    <row r="1" spans="1:11" s="14" customFormat="1" ht="16.5" thickBot="1">
      <c r="A1" s="372" t="s">
        <v>1386</v>
      </c>
      <c r="B1" s="424"/>
      <c r="C1" s="424"/>
    </row>
    <row r="2" spans="1:11" ht="97.5" customHeight="1" thickBot="1">
      <c r="A2" s="194" t="s">
        <v>127</v>
      </c>
      <c r="B2" s="482"/>
      <c r="C2" s="481" t="s">
        <v>519</v>
      </c>
    </row>
    <row r="3" spans="1:11" ht="15.75" thickBot="1">
      <c r="A3" s="483"/>
      <c r="B3" s="98" t="s">
        <v>338</v>
      </c>
      <c r="C3" s="99" t="s">
        <v>339</v>
      </c>
    </row>
    <row r="4" spans="1:11" ht="15">
      <c r="A4" s="484" t="s">
        <v>621</v>
      </c>
      <c r="B4" s="100">
        <v>7100</v>
      </c>
      <c r="C4" s="642">
        <f>+C5-C6</f>
        <v>0</v>
      </c>
    </row>
    <row r="5" spans="1:11" ht="15">
      <c r="A5" s="485" t="s">
        <v>622</v>
      </c>
      <c r="B5" s="101">
        <v>7110</v>
      </c>
      <c r="C5" s="643">
        <v>50</v>
      </c>
    </row>
    <row r="6" spans="1:11" ht="15">
      <c r="A6" s="485" t="s">
        <v>623</v>
      </c>
      <c r="B6" s="101">
        <v>7120</v>
      </c>
      <c r="C6" s="643">
        <v>50</v>
      </c>
    </row>
    <row r="7" spans="1:11" ht="15">
      <c r="A7" s="484" t="s">
        <v>624</v>
      </c>
      <c r="B7" s="101">
        <v>7130</v>
      </c>
      <c r="C7" s="642">
        <f>+C8-C9-C10</f>
        <v>-50</v>
      </c>
    </row>
    <row r="8" spans="1:11" ht="15">
      <c r="A8" s="485" t="s">
        <v>622</v>
      </c>
      <c r="B8" s="101">
        <v>7140</v>
      </c>
      <c r="C8" s="643">
        <v>50</v>
      </c>
    </row>
    <row r="9" spans="1:11" ht="15">
      <c r="A9" s="485" t="s">
        <v>645</v>
      </c>
      <c r="B9" s="101">
        <v>7150</v>
      </c>
      <c r="C9" s="643">
        <v>50</v>
      </c>
    </row>
    <row r="10" spans="1:11" ht="15">
      <c r="A10" s="485" t="s">
        <v>646</v>
      </c>
      <c r="B10" s="101">
        <v>7160</v>
      </c>
      <c r="C10" s="643">
        <v>50</v>
      </c>
    </row>
    <row r="11" spans="1:11" ht="28.5" customHeight="1">
      <c r="A11" s="484" t="s">
        <v>126</v>
      </c>
      <c r="B11" s="101">
        <v>7170</v>
      </c>
      <c r="C11" s="642">
        <f>+C12-C13</f>
        <v>0</v>
      </c>
    </row>
    <row r="12" spans="1:11" ht="15">
      <c r="A12" s="485" t="s">
        <v>647</v>
      </c>
      <c r="B12" s="101">
        <v>7180</v>
      </c>
      <c r="C12" s="643">
        <v>50</v>
      </c>
    </row>
    <row r="13" spans="1:11" ht="15.75" thickBot="1">
      <c r="A13" s="486" t="s">
        <v>648</v>
      </c>
      <c r="B13" s="102">
        <v>7190</v>
      </c>
      <c r="C13" s="643">
        <v>50</v>
      </c>
    </row>
    <row r="16" spans="1:11" s="10" customFormat="1" ht="13.5">
      <c r="A16" s="42"/>
      <c r="B16" s="46"/>
      <c r="C16" s="33"/>
      <c r="D16" s="23"/>
      <c r="E16" s="24"/>
      <c r="F16" s="42"/>
      <c r="G16" s="42"/>
      <c r="H16" s="42"/>
      <c r="I16" s="42"/>
      <c r="J16" s="42"/>
      <c r="K16" s="42"/>
    </row>
    <row r="17" spans="1:11" s="10" customFormat="1" ht="13.5">
      <c r="A17" s="42"/>
      <c r="B17" s="46"/>
      <c r="C17" s="33"/>
      <c r="D17" s="23"/>
      <c r="E17" s="24"/>
      <c r="F17" s="42"/>
      <c r="G17" s="42"/>
      <c r="H17" s="42"/>
      <c r="I17" s="42"/>
      <c r="J17" s="42"/>
      <c r="K17" s="42"/>
    </row>
    <row r="18" spans="1:11" s="10" customFormat="1" ht="13.5">
      <c r="A18" s="42"/>
      <c r="B18" s="46"/>
      <c r="C18" s="33">
        <v>10</v>
      </c>
      <c r="D18" s="23" t="b">
        <f>C4=C5-C6</f>
        <v>1</v>
      </c>
      <c r="E18" s="24" t="s">
        <v>1387</v>
      </c>
      <c r="F18" s="42"/>
      <c r="G18" s="42"/>
      <c r="H18" s="42"/>
      <c r="I18" s="42"/>
      <c r="J18" s="42"/>
      <c r="K18" s="42"/>
    </row>
    <row r="19" spans="1:11" s="10" customFormat="1" ht="13.5">
      <c r="A19" s="42"/>
      <c r="B19" s="46"/>
      <c r="C19" s="33">
        <v>20</v>
      </c>
      <c r="D19" s="23" t="b">
        <f>C7=C8-C9-C10</f>
        <v>1</v>
      </c>
      <c r="E19" s="24" t="s">
        <v>1388</v>
      </c>
      <c r="F19" s="42"/>
      <c r="G19" s="42"/>
      <c r="H19" s="42"/>
      <c r="I19" s="42"/>
      <c r="J19" s="42"/>
      <c r="K19" s="42"/>
    </row>
    <row r="20" spans="1:11" s="10" customFormat="1" ht="13.5">
      <c r="A20" s="42"/>
      <c r="B20" s="46"/>
      <c r="C20" s="33">
        <v>30</v>
      </c>
      <c r="D20" s="23" t="b">
        <f>C11=C12-C13</f>
        <v>1</v>
      </c>
      <c r="E20" s="24" t="s">
        <v>1389</v>
      </c>
      <c r="F20" s="42"/>
      <c r="G20" s="42"/>
      <c r="H20" s="42"/>
      <c r="I20" s="42"/>
      <c r="J20" s="42"/>
      <c r="K20" s="42"/>
    </row>
    <row r="21" spans="1:11" s="10" customFormat="1" ht="13.5">
      <c r="A21" s="42"/>
      <c r="B21" s="46"/>
      <c r="C21" s="22"/>
      <c r="D21" s="23"/>
      <c r="E21" s="24"/>
      <c r="F21" s="42"/>
      <c r="G21" s="42"/>
      <c r="H21" s="42"/>
      <c r="I21" s="42"/>
      <c r="J21" s="42"/>
      <c r="K21" s="42"/>
    </row>
    <row r="22" spans="1:11" s="10" customFormat="1" ht="13.5">
      <c r="A22" s="42"/>
      <c r="B22" s="46"/>
      <c r="C22" s="22"/>
      <c r="D22" s="23"/>
      <c r="E22" s="24"/>
      <c r="F22" s="42"/>
      <c r="G22" s="42"/>
      <c r="H22" s="42"/>
      <c r="I22" s="42"/>
      <c r="J22" s="42"/>
      <c r="K22" s="42"/>
    </row>
    <row r="23" spans="1:11" s="10" customFormat="1" ht="13.5">
      <c r="A23" s="42"/>
      <c r="B23" s="46"/>
      <c r="C23" s="22"/>
      <c r="D23" s="23"/>
      <c r="E23" s="24"/>
      <c r="F23" s="42"/>
      <c r="G23" s="42"/>
      <c r="H23" s="42"/>
      <c r="I23" s="42"/>
      <c r="J23" s="42"/>
      <c r="K23" s="42"/>
    </row>
    <row r="24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B29" s="2"/>
      <c r="C29" s="2"/>
      <c r="D29" s="2"/>
      <c r="E29" s="2"/>
      <c r="F29" s="2"/>
      <c r="G29" s="2"/>
      <c r="H29" s="2"/>
      <c r="I29" s="2"/>
      <c r="J29" s="2"/>
      <c r="K29" s="2"/>
    </row>
  </sheetData>
  <customSheetViews>
    <customSheetView guid="{5D819D0C-25F7-408A-B978-F4F86F7655CA}" showPageBreaks="1" showRuler="0">
      <selection activeCell="A23" sqref="A23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115" showGridLines="0" showRuler="0">
      <selection activeCell="H8" sqref="H8"/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115" showGridLines="0" showRuler="0">
      <selection activeCell="H8" sqref="H8"/>
      <pageMargins left="0.75" right="0.75" top="1" bottom="1" header="0.5" footer="0.5"/>
      <pageSetup paperSize="8" scale="85" orientation="portrait" r:id="rId3"/>
      <headerFooter alignWithMargins="0"/>
    </customSheetView>
  </customSheetViews>
  <phoneticPr fontId="0" type="noConversion"/>
  <pageMargins left="0.75" right="0.75" top="1" bottom="1" header="0.5" footer="0.5"/>
  <pageSetup paperSize="8" scale="70" orientation="portrait" r:id="rId4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dimension ref="A1:K11"/>
  <sheetViews>
    <sheetView zoomScaleNormal="100" zoomScaleSheetLayoutView="100" workbookViewId="0"/>
  </sheetViews>
  <sheetFormatPr defaultColWidth="9.140625" defaultRowHeight="12.75"/>
  <cols>
    <col min="1" max="1" width="54.28515625" customWidth="1"/>
    <col min="2" max="2" width="18.140625" customWidth="1"/>
    <col min="3" max="4" width="9.140625" customWidth="1"/>
    <col min="5" max="5" width="33.28515625" customWidth="1"/>
  </cols>
  <sheetData>
    <row r="1" spans="1:11" ht="15.75">
      <c r="A1" s="372" t="s">
        <v>1458</v>
      </c>
      <c r="B1" s="680"/>
      <c r="C1" s="681"/>
      <c r="D1" s="680"/>
    </row>
    <row r="2" spans="1:11" ht="15">
      <c r="A2" s="680"/>
      <c r="B2" s="680"/>
      <c r="C2" s="679"/>
      <c r="D2" s="680"/>
    </row>
    <row r="3" spans="1:11" ht="16.5" thickBot="1">
      <c r="A3" s="372" t="s">
        <v>1459</v>
      </c>
      <c r="B3" s="680"/>
      <c r="C3" s="682"/>
      <c r="D3" s="680"/>
    </row>
    <row r="4" spans="1:11" ht="92.25" customHeight="1" thickBot="1">
      <c r="A4" s="172"/>
      <c r="B4" s="710" t="s">
        <v>660</v>
      </c>
      <c r="C4" s="711"/>
      <c r="D4" s="710" t="s">
        <v>1460</v>
      </c>
    </row>
    <row r="5" spans="1:11" ht="15.75" thickBot="1">
      <c r="A5" s="488"/>
      <c r="B5" s="218"/>
      <c r="C5" s="712" t="s">
        <v>338</v>
      </c>
      <c r="D5" s="219" t="s">
        <v>340</v>
      </c>
    </row>
    <row r="6" spans="1:11" ht="15.75" thickBot="1">
      <c r="A6" s="226" t="s">
        <v>1461</v>
      </c>
      <c r="B6" s="331" t="s">
        <v>816</v>
      </c>
      <c r="C6" s="56">
        <v>4100</v>
      </c>
      <c r="D6" s="233">
        <v>100</v>
      </c>
    </row>
    <row r="7" spans="1:11" ht="15.75" thickBot="1">
      <c r="A7" s="226" t="s">
        <v>1462</v>
      </c>
      <c r="B7" s="331" t="s">
        <v>816</v>
      </c>
      <c r="C7" s="54">
        <v>4200</v>
      </c>
      <c r="D7" s="233">
        <v>100</v>
      </c>
    </row>
    <row r="8" spans="1:11" ht="15.75" thickBot="1">
      <c r="A8" s="226" t="s">
        <v>558</v>
      </c>
      <c r="B8" s="331"/>
      <c r="C8" s="54">
        <v>4300</v>
      </c>
      <c r="D8" s="233">
        <v>200</v>
      </c>
    </row>
    <row r="10" spans="1:11" s="10" customFormat="1" ht="14.25">
      <c r="A10" s="687"/>
      <c r="B10" s="46"/>
      <c r="C10" s="725">
        <v>100</v>
      </c>
      <c r="D10" s="726" t="b">
        <f>D8=D6+D7</f>
        <v>1</v>
      </c>
      <c r="E10" s="727" t="s">
        <v>1390</v>
      </c>
      <c r="F10" s="64"/>
      <c r="G10" s="64"/>
      <c r="H10" s="42"/>
      <c r="I10" s="42"/>
      <c r="J10" s="42"/>
      <c r="K10" s="42"/>
    </row>
    <row r="11" spans="1:11" s="10" customFormat="1" ht="14.25">
      <c r="A11" s="687"/>
      <c r="B11" s="46"/>
      <c r="C11" s="725">
        <v>200</v>
      </c>
      <c r="D11" s="726" t="b">
        <f>D8='2.0'!E50</f>
        <v>1</v>
      </c>
      <c r="E11" s="727" t="s">
        <v>1391</v>
      </c>
      <c r="F11" s="64"/>
      <c r="G11" s="64"/>
      <c r="H11" s="42"/>
      <c r="I11" s="42"/>
      <c r="J11" s="42"/>
      <c r="K11" s="42"/>
    </row>
  </sheetData>
  <phoneticPr fontId="72" type="noConversion"/>
  <pageMargins left="0.7" right="0.7" top="0.75" bottom="0.75" header="0.3" footer="0.3"/>
  <pageSetup paperSize="9" scale="61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G15"/>
  <sheetViews>
    <sheetView zoomScaleNormal="100" zoomScaleSheetLayoutView="100" workbookViewId="0"/>
  </sheetViews>
  <sheetFormatPr defaultColWidth="9.140625" defaultRowHeight="12.75"/>
  <cols>
    <col min="1" max="1" width="86.85546875" customWidth="1"/>
    <col min="2" max="2" width="17.28515625" customWidth="1"/>
  </cols>
  <sheetData>
    <row r="1" spans="1:7" ht="15.75">
      <c r="A1" s="372" t="s">
        <v>1458</v>
      </c>
      <c r="B1" s="680"/>
      <c r="C1" s="681"/>
      <c r="D1" s="680"/>
      <c r="E1" s="683"/>
    </row>
    <row r="2" spans="1:7" ht="15.75">
      <c r="A2" s="713"/>
      <c r="B2" s="680"/>
      <c r="C2" s="679"/>
      <c r="D2" s="680"/>
      <c r="E2" s="683"/>
    </row>
    <row r="3" spans="1:7" ht="16.5" thickBot="1">
      <c r="A3" s="372" t="s">
        <v>1468</v>
      </c>
      <c r="B3" s="680"/>
      <c r="C3" s="682"/>
      <c r="D3" s="680"/>
      <c r="E3" s="683"/>
    </row>
    <row r="4" spans="1:7" ht="106.5" customHeight="1" thickBot="1">
      <c r="A4" s="172"/>
      <c r="B4" s="710" t="s">
        <v>660</v>
      </c>
      <c r="C4" s="711"/>
      <c r="D4" s="710" t="s">
        <v>1463</v>
      </c>
      <c r="E4" s="710" t="s">
        <v>1464</v>
      </c>
    </row>
    <row r="5" spans="1:7" ht="15.75" thickBot="1">
      <c r="A5" s="714"/>
      <c r="B5" s="218"/>
      <c r="C5" s="712" t="s">
        <v>338</v>
      </c>
      <c r="D5" s="219" t="s">
        <v>340</v>
      </c>
      <c r="E5" s="219" t="s">
        <v>342</v>
      </c>
    </row>
    <row r="6" spans="1:7" ht="15.75" thickBot="1">
      <c r="A6" s="226" t="s">
        <v>1465</v>
      </c>
      <c r="B6" s="331" t="s">
        <v>829</v>
      </c>
      <c r="C6" s="56">
        <v>4100</v>
      </c>
      <c r="D6" s="715">
        <v>400</v>
      </c>
      <c r="E6" s="716"/>
    </row>
    <row r="7" spans="1:7" ht="15.75" thickBot="1">
      <c r="A7" s="226" t="s">
        <v>1466</v>
      </c>
      <c r="B7" s="331" t="s">
        <v>830</v>
      </c>
      <c r="C7" s="54">
        <v>4200</v>
      </c>
      <c r="D7" s="717"/>
      <c r="E7" s="715">
        <f>E8+E9</f>
        <v>150</v>
      </c>
      <c r="F7" s="692"/>
      <c r="G7" s="693"/>
    </row>
    <row r="8" spans="1:7" ht="15.75" thickBot="1">
      <c r="A8" s="429" t="s">
        <v>1462</v>
      </c>
      <c r="B8" s="331"/>
      <c r="C8" s="718">
        <v>4210</v>
      </c>
      <c r="D8" s="717"/>
      <c r="E8" s="719">
        <v>100</v>
      </c>
      <c r="F8" s="690"/>
    </row>
    <row r="9" spans="1:7" ht="15.75" thickBot="1">
      <c r="A9" s="429" t="s">
        <v>1461</v>
      </c>
      <c r="B9" s="331"/>
      <c r="C9" s="54">
        <v>4220</v>
      </c>
      <c r="D9" s="717"/>
      <c r="E9" s="719">
        <v>50</v>
      </c>
      <c r="F9" s="690"/>
    </row>
    <row r="10" spans="1:7" ht="15.75" thickBot="1">
      <c r="A10" s="226" t="s">
        <v>1467</v>
      </c>
      <c r="B10" s="331" t="s">
        <v>831</v>
      </c>
      <c r="C10" s="59">
        <v>4300</v>
      </c>
      <c r="D10" s="717"/>
      <c r="E10" s="720">
        <v>50</v>
      </c>
      <c r="F10" s="691"/>
    </row>
    <row r="11" spans="1:7" ht="15.75" thickBot="1">
      <c r="A11" s="226" t="s">
        <v>558</v>
      </c>
      <c r="B11" s="331"/>
      <c r="C11" s="59">
        <v>4400</v>
      </c>
      <c r="D11" s="720">
        <v>400</v>
      </c>
      <c r="E11" s="720">
        <v>200</v>
      </c>
      <c r="F11" s="691"/>
    </row>
    <row r="13" spans="1:7">
      <c r="A13" s="16"/>
      <c r="C13" s="684">
        <v>100</v>
      </c>
      <c r="D13" s="684" t="b">
        <f>E11=E7+E10</f>
        <v>1</v>
      </c>
      <c r="E13" s="686" t="s">
        <v>1392</v>
      </c>
    </row>
    <row r="14" spans="1:7">
      <c r="A14" s="16"/>
      <c r="C14" s="684">
        <v>200</v>
      </c>
      <c r="D14" s="684" t="b">
        <f>E7=E8+E9</f>
        <v>1</v>
      </c>
      <c r="E14" s="686" t="s">
        <v>1393</v>
      </c>
    </row>
    <row r="15" spans="1:7">
      <c r="A15" s="16"/>
      <c r="C15" s="684">
        <v>300</v>
      </c>
      <c r="D15" s="684" t="b">
        <f>D11-E11='2.0'!E51</f>
        <v>1</v>
      </c>
      <c r="E15" s="686" t="s">
        <v>1394</v>
      </c>
    </row>
  </sheetData>
  <phoneticPr fontId="72" type="noConversion"/>
  <pageMargins left="0.7" right="0.7" top="0.75" bottom="0.75" header="0.3" footer="0.3"/>
  <pageSetup paperSize="9" scale="5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G22"/>
  <sheetViews>
    <sheetView showGridLines="0" zoomScaleNormal="100" zoomScaleSheetLayoutView="110" workbookViewId="0"/>
  </sheetViews>
  <sheetFormatPr defaultColWidth="9.140625" defaultRowHeight="12.75"/>
  <cols>
    <col min="1" max="1" width="21.5703125" customWidth="1"/>
    <col min="2" max="2" width="9.140625" customWidth="1"/>
    <col min="3" max="3" width="9.7109375" customWidth="1"/>
    <col min="4" max="4" width="10.28515625" customWidth="1"/>
    <col min="5" max="5" width="10.42578125" customWidth="1"/>
    <col min="6" max="6" width="10.28515625" customWidth="1"/>
    <col min="7" max="12" width="9.140625" customWidth="1"/>
    <col min="13" max="13" width="17" customWidth="1"/>
  </cols>
  <sheetData>
    <row r="1" spans="1:7" s="5" customFormat="1" ht="15.75">
      <c r="A1" s="372" t="s">
        <v>1395</v>
      </c>
      <c r="B1" s="50"/>
      <c r="C1" s="208"/>
      <c r="D1" s="208"/>
      <c r="E1" s="208"/>
      <c r="F1" s="208"/>
      <c r="G1" s="208"/>
    </row>
    <row r="2" spans="1:7" ht="15.75">
      <c r="A2" s="372" t="s">
        <v>520</v>
      </c>
      <c r="B2" s="50"/>
      <c r="C2" s="50"/>
      <c r="D2" s="50"/>
      <c r="E2" s="50"/>
      <c r="F2" s="208"/>
      <c r="G2" s="208"/>
    </row>
    <row r="3" spans="1:7" ht="15.75" thickBot="1">
      <c r="A3" s="487"/>
      <c r="B3" s="487"/>
      <c r="C3" s="208"/>
      <c r="D3" s="208"/>
      <c r="E3" s="208"/>
      <c r="F3" s="208"/>
      <c r="G3" s="208"/>
    </row>
    <row r="4" spans="1:7" ht="95.25" customHeight="1" thickBot="1">
      <c r="A4" s="172" t="s">
        <v>521</v>
      </c>
      <c r="B4" s="478"/>
      <c r="C4" s="492" t="s">
        <v>522</v>
      </c>
      <c r="D4" s="492" t="s">
        <v>523</v>
      </c>
      <c r="E4" s="492" t="s">
        <v>255</v>
      </c>
      <c r="F4" s="493" t="s">
        <v>256</v>
      </c>
      <c r="G4" s="208"/>
    </row>
    <row r="5" spans="1:7" ht="15.75" thickBot="1">
      <c r="A5" s="488"/>
      <c r="B5" s="243" t="s">
        <v>338</v>
      </c>
      <c r="C5" s="386" t="s">
        <v>339</v>
      </c>
      <c r="D5" s="386" t="s">
        <v>340</v>
      </c>
      <c r="E5" s="386" t="s">
        <v>341</v>
      </c>
      <c r="F5" s="386" t="s">
        <v>342</v>
      </c>
      <c r="G5" s="208"/>
    </row>
    <row r="6" spans="1:7" ht="15.75" thickBot="1">
      <c r="A6" s="721" t="s">
        <v>311</v>
      </c>
      <c r="B6" s="252">
        <v>100</v>
      </c>
      <c r="C6" s="590" t="s">
        <v>196</v>
      </c>
      <c r="D6" s="590" t="s">
        <v>307</v>
      </c>
      <c r="E6" s="590">
        <v>20000000</v>
      </c>
      <c r="F6" s="590">
        <v>0.56000000000000005</v>
      </c>
      <c r="G6" s="208"/>
    </row>
    <row r="7" spans="1:7" ht="15.75" thickBot="1">
      <c r="A7" s="721" t="s">
        <v>312</v>
      </c>
      <c r="B7" s="490"/>
      <c r="C7" s="590" t="s">
        <v>308</v>
      </c>
      <c r="D7" s="590" t="s">
        <v>309</v>
      </c>
      <c r="E7" s="590">
        <v>25000000</v>
      </c>
      <c r="F7" s="590">
        <v>0.9</v>
      </c>
      <c r="G7" s="208"/>
    </row>
    <row r="8" spans="1:7" ht="15.75" thickBot="1">
      <c r="A8" s="721" t="s">
        <v>313</v>
      </c>
      <c r="B8" s="490"/>
      <c r="C8" s="590" t="s">
        <v>310</v>
      </c>
      <c r="D8" s="590" t="s">
        <v>307</v>
      </c>
      <c r="E8" s="590">
        <v>15000000</v>
      </c>
      <c r="F8" s="590">
        <v>1</v>
      </c>
      <c r="G8" s="208"/>
    </row>
    <row r="9" spans="1:7" ht="15.75" thickBot="1">
      <c r="A9" s="721" t="s">
        <v>314</v>
      </c>
      <c r="B9" s="491"/>
      <c r="C9" s="590" t="s">
        <v>196</v>
      </c>
      <c r="D9" s="590" t="s">
        <v>307</v>
      </c>
      <c r="E9" s="590">
        <v>53000000</v>
      </c>
      <c r="F9" s="590">
        <v>0.54</v>
      </c>
      <c r="G9" s="208"/>
    </row>
    <row r="10" spans="1:7" ht="15">
      <c r="A10" s="487"/>
      <c r="B10" s="487"/>
      <c r="C10" s="208"/>
      <c r="D10" s="208"/>
      <c r="E10" s="208"/>
      <c r="F10" s="208"/>
      <c r="G10" s="208"/>
    </row>
    <row r="11" spans="1:7" ht="15">
      <c r="A11" s="487"/>
      <c r="B11" s="487"/>
      <c r="C11" s="208"/>
      <c r="D11" s="208"/>
      <c r="E11" s="208"/>
      <c r="F11" s="208"/>
      <c r="G11" s="208"/>
    </row>
    <row r="13" spans="1:7" s="42" customFormat="1" ht="13.5">
      <c r="B13" s="650"/>
      <c r="C13" s="656">
        <v>10</v>
      </c>
      <c r="D13" t="b">
        <f>IF(A6&lt;&gt;"",IF(AND(C6&lt;&gt;"",D6&lt;&gt;"",E6&lt;&gt;"",F6&lt;&gt;""),TRUE,FALSE),IF(AND(A6="",C6="",D6="",E6="",F6=""),TRUE,FALSE))</f>
        <v>1</v>
      </c>
      <c r="E13" s="24" t="s">
        <v>1396</v>
      </c>
    </row>
    <row r="14" spans="1:7" s="42" customFormat="1" ht="13.5">
      <c r="B14" s="650"/>
      <c r="C14" s="656">
        <v>20</v>
      </c>
      <c r="D14" t="b">
        <f>IF(A7&lt;&gt;"",IF(AND(C7&lt;&gt;"",D7&lt;&gt;"",E7&lt;&gt;"",F7&lt;&gt;""),TRUE,FALSE),IF(AND(A7="",C7="",D7="",E7="",F7=""),TRUE,FALSE))</f>
        <v>1</v>
      </c>
      <c r="E14" s="24" t="s">
        <v>1397</v>
      </c>
    </row>
    <row r="15" spans="1:7" s="42" customFormat="1" ht="13.5">
      <c r="B15" s="650"/>
      <c r="C15" s="656">
        <v>30</v>
      </c>
      <c r="D15" t="b">
        <f>IF(A8&lt;&gt;"",IF(AND(C8&lt;&gt;"",D8&lt;&gt;"",E8&lt;&gt;"",F8&lt;&gt;""),TRUE,FALSE),IF(AND(A8="",C8="",D8="",E8="",F8=""),TRUE,FALSE))</f>
        <v>1</v>
      </c>
      <c r="E15" s="24" t="s">
        <v>1398</v>
      </c>
    </row>
    <row r="16" spans="1:7" s="42" customFormat="1" ht="13.5">
      <c r="B16" s="650"/>
      <c r="C16" s="656">
        <v>40</v>
      </c>
      <c r="D16" t="b">
        <f>IF(A9&lt;&gt;"",IF(AND(C9&lt;&gt;"",D9&lt;&gt;"",E9&lt;&gt;"",F9&lt;&gt;""),TRUE,FALSE),IF(AND(A9="",C9="",D9="",E9="",F9=""),TRUE,FALSE))</f>
        <v>1</v>
      </c>
      <c r="E16" s="24" t="s">
        <v>1399</v>
      </c>
    </row>
    <row r="17" spans="2:5" s="42" customFormat="1" ht="13.5">
      <c r="B17" s="46"/>
      <c r="C17" s="22"/>
      <c r="D17" s="23"/>
      <c r="E17" s="24"/>
    </row>
    <row r="18" spans="2:5" s="42" customFormat="1" ht="13.5">
      <c r="B18" s="46"/>
      <c r="C18" s="22"/>
      <c r="D18" s="23"/>
      <c r="E18" s="24"/>
    </row>
    <row r="19" spans="2:5" s="42" customFormat="1" ht="13.5">
      <c r="B19" s="46"/>
      <c r="C19" s="22"/>
      <c r="D19" s="23"/>
      <c r="E19" s="24"/>
    </row>
    <row r="20" spans="2:5" s="2" customFormat="1"/>
    <row r="22" spans="2:5" ht="13.5">
      <c r="D22" s="23"/>
    </row>
  </sheetData>
  <customSheetViews>
    <customSheetView guid="{5D819D0C-25F7-408A-B978-F4F86F7655CA}" showPageBreaks="1" showRuler="0">
      <selection activeCell="A23" sqref="A23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howGridLines="0" showRuler="0"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howGridLines="0" showRuler="0">
      <pageMargins left="0.75" right="0.75" top="1" bottom="1" header="0.5" footer="0.5"/>
      <pageSetup paperSize="8" scale="85" orientation="portrait" r:id="rId3"/>
      <headerFooter alignWithMargins="0"/>
    </customSheetView>
  </customSheetViews>
  <phoneticPr fontId="0" type="noConversion"/>
  <pageMargins left="0.74803149606299213" right="0.74803149606299213" top="0.98425196850393704" bottom="0.98425196850393704" header="0.51181102362204722" footer="0.51181102362204722"/>
  <pageSetup paperSize="8" scale="115" orientation="landscape" r:id="rId4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dimension ref="A1:F13"/>
  <sheetViews>
    <sheetView showGridLines="0" zoomScaleNormal="100" zoomScaleSheetLayoutView="100" workbookViewId="0"/>
  </sheetViews>
  <sheetFormatPr defaultColWidth="9.140625" defaultRowHeight="12.75"/>
  <cols>
    <col min="1" max="1" width="21.140625" customWidth="1"/>
    <col min="2" max="2" width="9.140625" customWidth="1"/>
    <col min="3" max="3" width="9.28515625" customWidth="1"/>
    <col min="4" max="5" width="9.5703125" customWidth="1"/>
    <col min="6" max="6" width="10.5703125" customWidth="1"/>
    <col min="7" max="12" width="9.140625" customWidth="1"/>
    <col min="13" max="13" width="14.42578125" customWidth="1"/>
  </cols>
  <sheetData>
    <row r="1" spans="1:6" s="14" customFormat="1" ht="15.75">
      <c r="A1" s="372" t="s">
        <v>1395</v>
      </c>
      <c r="B1" s="50"/>
      <c r="C1" s="424"/>
      <c r="D1" s="424"/>
      <c r="E1" s="424"/>
      <c r="F1" s="424"/>
    </row>
    <row r="2" spans="1:6" ht="15.75">
      <c r="A2" s="372" t="s">
        <v>424</v>
      </c>
      <c r="B2" s="50"/>
      <c r="C2" s="50"/>
      <c r="D2" s="50"/>
      <c r="E2" s="208"/>
      <c r="F2" s="208"/>
    </row>
    <row r="3" spans="1:6" ht="15.75" thickBot="1">
      <c r="A3" s="487"/>
      <c r="B3" s="487"/>
      <c r="C3" s="208"/>
      <c r="D3" s="208"/>
      <c r="E3" s="208"/>
      <c r="F3" s="208"/>
    </row>
    <row r="4" spans="1:6" ht="105" customHeight="1" thickBot="1">
      <c r="A4" s="172" t="s">
        <v>521</v>
      </c>
      <c r="B4" s="478"/>
      <c r="C4" s="493" t="s">
        <v>522</v>
      </c>
      <c r="D4" s="493" t="s">
        <v>523</v>
      </c>
      <c r="E4" s="493" t="s">
        <v>255</v>
      </c>
      <c r="F4" s="493" t="s">
        <v>256</v>
      </c>
    </row>
    <row r="5" spans="1:6" ht="15.75" thickBot="1">
      <c r="A5" s="489"/>
      <c r="B5" s="359" t="s">
        <v>338</v>
      </c>
      <c r="C5" s="302" t="s">
        <v>339</v>
      </c>
      <c r="D5" s="302" t="s">
        <v>340</v>
      </c>
      <c r="E5" s="302" t="s">
        <v>341</v>
      </c>
      <c r="F5" s="302" t="s">
        <v>342</v>
      </c>
    </row>
    <row r="6" spans="1:6" ht="15.75" thickBot="1">
      <c r="A6" s="721" t="s">
        <v>313</v>
      </c>
      <c r="B6" s="252">
        <v>200</v>
      </c>
      <c r="C6" s="590" t="s">
        <v>310</v>
      </c>
      <c r="D6" s="590" t="s">
        <v>307</v>
      </c>
      <c r="E6" s="590">
        <v>15000000</v>
      </c>
      <c r="F6" s="590">
        <v>1</v>
      </c>
    </row>
    <row r="7" spans="1:6" ht="15.75" thickBot="1">
      <c r="A7" s="721" t="s">
        <v>312</v>
      </c>
      <c r="B7" s="490"/>
      <c r="C7" s="590" t="s">
        <v>308</v>
      </c>
      <c r="D7" s="590" t="s">
        <v>309</v>
      </c>
      <c r="E7" s="590">
        <v>25000000</v>
      </c>
      <c r="F7" s="590">
        <v>0.9</v>
      </c>
    </row>
    <row r="8" spans="1:6" ht="15" thickBot="1">
      <c r="A8" s="489"/>
      <c r="B8" s="491"/>
      <c r="C8" s="233"/>
      <c r="D8" s="233"/>
      <c r="E8" s="233"/>
      <c r="F8" s="233"/>
    </row>
    <row r="9" spans="1:6" ht="15">
      <c r="A9" s="208"/>
      <c r="B9" s="208"/>
      <c r="C9" s="208"/>
      <c r="D9" s="208"/>
      <c r="E9" s="208"/>
      <c r="F9" s="208"/>
    </row>
    <row r="11" spans="1:6" s="42" customFormat="1" ht="13.5">
      <c r="B11" s="650"/>
      <c r="C11" s="656">
        <v>50</v>
      </c>
      <c r="D11" t="b">
        <f>IF(A6&lt;&gt;"",IF(AND(C6&lt;&gt;"",D6&lt;&gt;"",E6&lt;&gt;"",F6&lt;&gt;""),TRUE,FALSE),IF(AND(A6="",C6="",D6="",E6="",F6=""),TRUE,FALSE))</f>
        <v>1</v>
      </c>
      <c r="E11" s="24" t="s">
        <v>1400</v>
      </c>
    </row>
    <row r="12" spans="1:6" s="42" customFormat="1" ht="13.5">
      <c r="B12" s="650"/>
      <c r="C12" s="656">
        <v>60</v>
      </c>
      <c r="D12" t="b">
        <f>IF(A7&lt;&gt;"",IF(AND(C7&lt;&gt;"",D7&lt;&gt;"",E7&lt;&gt;"",F7&lt;&gt;""),TRUE,FALSE),IF(AND(A7="",C7="",D7="",E7="",F7=""),TRUE,FALSE))</f>
        <v>1</v>
      </c>
      <c r="E12" s="24" t="s">
        <v>1446</v>
      </c>
    </row>
    <row r="13" spans="1:6" s="42" customFormat="1" ht="13.5">
      <c r="B13" s="650"/>
      <c r="C13" s="656">
        <v>70</v>
      </c>
      <c r="D13" t="b">
        <f>IF(A8&lt;&gt;"",IF(AND(C8&lt;&gt;"",D8&lt;&gt;"",E8&lt;&gt;"",F8&lt;&gt;""),TRUE,FALSE),IF(AND(A8="",C8="",D8="",E8="",F8=""),TRUE,FALSE))</f>
        <v>1</v>
      </c>
      <c r="E13" s="24" t="s">
        <v>1401</v>
      </c>
    </row>
  </sheetData>
  <customSheetViews>
    <customSheetView guid="{5D819D0C-25F7-408A-B978-F4F86F7655CA}" showPageBreaks="1" showRuler="0">
      <selection activeCell="A23" sqref="A23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75" showGridLines="0" showRuler="0">
      <selection activeCell="H8" sqref="H8"/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75" showGridLines="0" showRuler="0">
      <selection activeCell="H8" sqref="H8"/>
      <pageMargins left="0.75" right="0.75" top="1" bottom="1" header="0.5" footer="0.5"/>
      <pageSetup paperSize="8" scale="85" orientation="portrait" r:id="rId3"/>
      <headerFooter alignWithMargins="0"/>
    </customSheetView>
  </customSheetViews>
  <phoneticPr fontId="8" type="noConversion"/>
  <pageMargins left="0.75" right="0.75" top="1" bottom="1" header="0.5" footer="0.5"/>
  <pageSetup paperSize="8" scale="140" orientation="landscape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02"/>
  <sheetViews>
    <sheetView showGridLines="0" zoomScaleNormal="100" zoomScaleSheetLayoutView="100" workbookViewId="0"/>
  </sheetViews>
  <sheetFormatPr defaultColWidth="9.140625" defaultRowHeight="12.75"/>
  <cols>
    <col min="1" max="1" width="53.5703125" customWidth="1"/>
    <col min="2" max="2" width="28.85546875" customWidth="1"/>
    <col min="3" max="3" width="7.5703125" customWidth="1"/>
    <col min="4" max="4" width="9.140625" style="17" customWidth="1"/>
    <col min="5" max="5" width="9.140625" customWidth="1"/>
    <col min="6" max="6" width="18.42578125" customWidth="1"/>
    <col min="7" max="7" width="9.5703125" bestFit="1" customWidth="1"/>
    <col min="8" max="8" width="8.42578125" bestFit="1" customWidth="1"/>
    <col min="9" max="9" width="15.42578125" bestFit="1" customWidth="1"/>
    <col min="10" max="10" width="8.140625" customWidth="1"/>
    <col min="11" max="19" width="9.140625" customWidth="1"/>
    <col min="20" max="20" width="60.140625" customWidth="1"/>
  </cols>
  <sheetData>
    <row r="1" spans="1:5" ht="123" customHeight="1" thickBot="1">
      <c r="A1" s="198" t="s">
        <v>171</v>
      </c>
      <c r="B1" s="196" t="s">
        <v>683</v>
      </c>
      <c r="C1" s="196" t="s">
        <v>146</v>
      </c>
      <c r="D1" s="196"/>
      <c r="E1" s="196" t="s">
        <v>685</v>
      </c>
    </row>
    <row r="2" spans="1:5" ht="15" thickBot="1">
      <c r="A2" s="764" t="s">
        <v>147</v>
      </c>
      <c r="B2" s="765"/>
      <c r="C2" s="765"/>
      <c r="D2" s="765"/>
      <c r="E2" s="766"/>
    </row>
    <row r="3" spans="1:5" ht="15.75" thickBot="1">
      <c r="A3" s="134"/>
      <c r="B3" s="135"/>
      <c r="C3" s="135"/>
      <c r="D3" s="113" t="s">
        <v>338</v>
      </c>
      <c r="E3" s="114" t="s">
        <v>339</v>
      </c>
    </row>
    <row r="4" spans="1:5" ht="15.75" thickBot="1">
      <c r="A4" s="136" t="s">
        <v>148</v>
      </c>
      <c r="B4" s="118" t="s">
        <v>149</v>
      </c>
      <c r="C4" s="119"/>
      <c r="D4" s="163">
        <v>7100</v>
      </c>
      <c r="E4" s="685">
        <f>E5-E14-E26+E27+E31-E32+E33+E39+SUM(E46:E52)</f>
        <v>1450</v>
      </c>
    </row>
    <row r="5" spans="1:5" ht="15">
      <c r="A5" s="92" t="s">
        <v>150</v>
      </c>
      <c r="B5" s="107" t="s">
        <v>151</v>
      </c>
      <c r="C5" s="667"/>
      <c r="D5" s="164">
        <v>7105</v>
      </c>
      <c r="E5" s="599">
        <f>+E6+E7+E8+E9+E10+E11+E12+E13</f>
        <v>200</v>
      </c>
    </row>
    <row r="6" spans="1:5" ht="15">
      <c r="A6" s="95" t="s">
        <v>265</v>
      </c>
      <c r="B6" s="137" t="s">
        <v>152</v>
      </c>
      <c r="C6" s="667"/>
      <c r="D6" s="164">
        <v>710501</v>
      </c>
      <c r="E6" s="600">
        <v>25</v>
      </c>
    </row>
    <row r="7" spans="1:5" ht="30">
      <c r="A7" s="138" t="s">
        <v>153</v>
      </c>
      <c r="B7" s="137" t="s">
        <v>154</v>
      </c>
      <c r="C7" s="667"/>
      <c r="D7" s="164">
        <v>710502</v>
      </c>
      <c r="E7" s="600">
        <v>25</v>
      </c>
    </row>
    <row r="8" spans="1:5" ht="30">
      <c r="A8" s="138" t="s">
        <v>155</v>
      </c>
      <c r="B8" s="137" t="s">
        <v>156</v>
      </c>
      <c r="C8" s="667"/>
      <c r="D8" s="164">
        <v>710503</v>
      </c>
      <c r="E8" s="600">
        <v>25</v>
      </c>
    </row>
    <row r="9" spans="1:5" ht="15">
      <c r="A9" s="138" t="s">
        <v>383</v>
      </c>
      <c r="B9" s="137" t="s">
        <v>157</v>
      </c>
      <c r="C9" s="667"/>
      <c r="D9" s="164">
        <v>710504</v>
      </c>
      <c r="E9" s="600">
        <v>25</v>
      </c>
    </row>
    <row r="10" spans="1:5" ht="15">
      <c r="A10" s="138" t="s">
        <v>385</v>
      </c>
      <c r="B10" s="137" t="s">
        <v>158</v>
      </c>
      <c r="C10" s="667"/>
      <c r="D10" s="164">
        <v>710505</v>
      </c>
      <c r="E10" s="601">
        <v>25</v>
      </c>
    </row>
    <row r="11" spans="1:5" ht="15">
      <c r="A11" s="138" t="s">
        <v>159</v>
      </c>
      <c r="B11" s="137" t="s">
        <v>158</v>
      </c>
      <c r="C11" s="667"/>
      <c r="D11" s="164">
        <v>710506</v>
      </c>
      <c r="E11" s="601">
        <v>25</v>
      </c>
    </row>
    <row r="12" spans="1:5" ht="15">
      <c r="A12" s="138" t="s">
        <v>160</v>
      </c>
      <c r="B12" s="137" t="s">
        <v>161</v>
      </c>
      <c r="C12" s="667"/>
      <c r="D12" s="164">
        <v>710507</v>
      </c>
      <c r="E12" s="601">
        <v>25</v>
      </c>
    </row>
    <row r="13" spans="1:5" ht="15">
      <c r="A13" s="138" t="s">
        <v>162</v>
      </c>
      <c r="B13" s="137" t="s">
        <v>163</v>
      </c>
      <c r="C13" s="667"/>
      <c r="D13" s="164">
        <v>710508</v>
      </c>
      <c r="E13" s="601">
        <v>25</v>
      </c>
    </row>
    <row r="14" spans="1:5" ht="15">
      <c r="A14" s="92" t="s">
        <v>164</v>
      </c>
      <c r="B14" s="139" t="s">
        <v>165</v>
      </c>
      <c r="C14" s="675"/>
      <c r="D14" s="164">
        <v>7107</v>
      </c>
      <c r="E14" s="602">
        <f>+E15+E16+E17+E18+E24+E25</f>
        <v>100</v>
      </c>
    </row>
    <row r="15" spans="1:5" ht="15">
      <c r="A15" s="95" t="s">
        <v>343</v>
      </c>
      <c r="B15" s="140" t="s">
        <v>166</v>
      </c>
      <c r="C15" s="676"/>
      <c r="D15" s="164">
        <v>710701</v>
      </c>
      <c r="E15" s="601">
        <v>10</v>
      </c>
    </row>
    <row r="16" spans="1:5" ht="30">
      <c r="A16" s="138" t="s">
        <v>481</v>
      </c>
      <c r="B16" s="140" t="s">
        <v>154</v>
      </c>
      <c r="C16" s="676"/>
      <c r="D16" s="164">
        <v>710702</v>
      </c>
      <c r="E16" s="601">
        <v>10</v>
      </c>
    </row>
    <row r="17" spans="1:5" ht="30">
      <c r="A17" s="138" t="s">
        <v>482</v>
      </c>
      <c r="B17" s="140" t="s">
        <v>154</v>
      </c>
      <c r="C17" s="676"/>
      <c r="D17" s="164">
        <v>710703</v>
      </c>
      <c r="E17" s="603">
        <v>10</v>
      </c>
    </row>
    <row r="18" spans="1:5" ht="15">
      <c r="A18" s="138" t="s">
        <v>13</v>
      </c>
      <c r="B18" s="140" t="s">
        <v>158</v>
      </c>
      <c r="C18" s="676"/>
      <c r="D18" s="164">
        <v>710704</v>
      </c>
      <c r="E18" s="602">
        <f>SUM(E19:E23)</f>
        <v>50</v>
      </c>
    </row>
    <row r="19" spans="1:5" ht="15">
      <c r="A19" s="141" t="s">
        <v>483</v>
      </c>
      <c r="B19" s="140" t="s">
        <v>158</v>
      </c>
      <c r="C19" s="676"/>
      <c r="D19" s="164">
        <v>710705</v>
      </c>
      <c r="E19" s="601">
        <v>10</v>
      </c>
    </row>
    <row r="20" spans="1:5" ht="15">
      <c r="A20" s="141" t="s">
        <v>484</v>
      </c>
      <c r="B20" s="140" t="s">
        <v>158</v>
      </c>
      <c r="C20" s="676"/>
      <c r="D20" s="164">
        <v>710706</v>
      </c>
      <c r="E20" s="601">
        <v>10</v>
      </c>
    </row>
    <row r="21" spans="1:5" ht="15">
      <c r="A21" s="141" t="s">
        <v>485</v>
      </c>
      <c r="B21" s="140" t="s">
        <v>158</v>
      </c>
      <c r="C21" s="676"/>
      <c r="D21" s="164">
        <v>710707</v>
      </c>
      <c r="E21" s="601">
        <v>10</v>
      </c>
    </row>
    <row r="22" spans="1:5" ht="15">
      <c r="A22" s="141" t="s">
        <v>727</v>
      </c>
      <c r="B22" s="140" t="s">
        <v>158</v>
      </c>
      <c r="C22" s="676"/>
      <c r="D22" s="164">
        <v>710708</v>
      </c>
      <c r="E22" s="601">
        <v>10</v>
      </c>
    </row>
    <row r="23" spans="1:5" ht="15">
      <c r="A23" s="141" t="s">
        <v>486</v>
      </c>
      <c r="B23" s="140" t="s">
        <v>158</v>
      </c>
      <c r="C23" s="676"/>
      <c r="D23" s="164">
        <v>710709</v>
      </c>
      <c r="E23" s="601">
        <v>10</v>
      </c>
    </row>
    <row r="24" spans="1:5" ht="15">
      <c r="A24" s="138" t="s">
        <v>160</v>
      </c>
      <c r="B24" s="140" t="s">
        <v>487</v>
      </c>
      <c r="C24" s="676"/>
      <c r="D24" s="164">
        <v>710710</v>
      </c>
      <c r="E24" s="601">
        <v>10</v>
      </c>
    </row>
    <row r="25" spans="1:5" ht="15">
      <c r="A25" s="138" t="s">
        <v>169</v>
      </c>
      <c r="B25" s="140" t="s">
        <v>166</v>
      </c>
      <c r="C25" s="676"/>
      <c r="D25" s="164">
        <v>710711</v>
      </c>
      <c r="E25" s="604">
        <v>10</v>
      </c>
    </row>
    <row r="26" spans="1:5" ht="15">
      <c r="A26" s="94" t="s">
        <v>170</v>
      </c>
      <c r="B26" s="142" t="s">
        <v>529</v>
      </c>
      <c r="C26" s="673"/>
      <c r="D26" s="165">
        <v>7120</v>
      </c>
      <c r="E26" s="604">
        <v>50</v>
      </c>
    </row>
    <row r="27" spans="1:5" ht="15">
      <c r="A27" s="92" t="s">
        <v>530</v>
      </c>
      <c r="B27" s="107" t="s">
        <v>531</v>
      </c>
      <c r="C27" s="667"/>
      <c r="D27" s="165">
        <v>7130</v>
      </c>
      <c r="E27" s="602">
        <f>+E28+E29+E30</f>
        <v>100</v>
      </c>
    </row>
    <row r="28" spans="1:5" ht="30">
      <c r="A28" s="95" t="s">
        <v>153</v>
      </c>
      <c r="B28" s="137" t="s">
        <v>532</v>
      </c>
      <c r="C28" s="667"/>
      <c r="D28" s="164" t="s">
        <v>649</v>
      </c>
      <c r="E28" s="601">
        <v>50</v>
      </c>
    </row>
    <row r="29" spans="1:5" ht="30">
      <c r="A29" s="95" t="s">
        <v>155</v>
      </c>
      <c r="B29" s="137" t="s">
        <v>533</v>
      </c>
      <c r="C29" s="667"/>
      <c r="D29" s="164" t="s">
        <v>650</v>
      </c>
      <c r="E29" s="601">
        <v>10</v>
      </c>
    </row>
    <row r="30" spans="1:5" ht="15">
      <c r="A30" s="96" t="s">
        <v>383</v>
      </c>
      <c r="B30" s="143" t="s">
        <v>534</v>
      </c>
      <c r="C30" s="662"/>
      <c r="D30" s="164" t="s">
        <v>651</v>
      </c>
      <c r="E30" s="604">
        <v>40</v>
      </c>
    </row>
    <row r="31" spans="1:5" ht="15">
      <c r="A31" s="92" t="s">
        <v>535</v>
      </c>
      <c r="B31" s="107" t="s">
        <v>536</v>
      </c>
      <c r="C31" s="700">
        <v>15</v>
      </c>
      <c r="D31" s="164">
        <v>7142</v>
      </c>
      <c r="E31" s="601">
        <v>200</v>
      </c>
    </row>
    <row r="32" spans="1:5" ht="15">
      <c r="A32" s="90" t="s">
        <v>537</v>
      </c>
      <c r="B32" s="105" t="s">
        <v>536</v>
      </c>
      <c r="C32" s="704"/>
      <c r="D32" s="164">
        <v>7147</v>
      </c>
      <c r="E32" s="604">
        <v>100</v>
      </c>
    </row>
    <row r="33" spans="1:5" ht="30">
      <c r="A33" s="92" t="s">
        <v>538</v>
      </c>
      <c r="B33" s="107" t="s">
        <v>539</v>
      </c>
      <c r="C33" s="700">
        <v>16</v>
      </c>
      <c r="D33" s="165">
        <v>7150</v>
      </c>
      <c r="E33" s="602">
        <f>+E34+E35+E36+E37+E38</f>
        <v>100</v>
      </c>
    </row>
    <row r="34" spans="1:5" ht="15">
      <c r="A34" s="95" t="s">
        <v>266</v>
      </c>
      <c r="B34" s="140" t="s">
        <v>267</v>
      </c>
      <c r="C34" s="667"/>
      <c r="D34" s="164" t="s">
        <v>652</v>
      </c>
      <c r="E34" s="601">
        <v>20</v>
      </c>
    </row>
    <row r="35" spans="1:5" ht="15">
      <c r="A35" s="95" t="s">
        <v>385</v>
      </c>
      <c r="B35" s="140" t="s">
        <v>268</v>
      </c>
      <c r="C35" s="667"/>
      <c r="D35" s="164" t="s">
        <v>653</v>
      </c>
      <c r="E35" s="601">
        <v>20</v>
      </c>
    </row>
    <row r="36" spans="1:5" ht="15">
      <c r="A36" s="95" t="s">
        <v>159</v>
      </c>
      <c r="B36" s="140" t="s">
        <v>269</v>
      </c>
      <c r="C36" s="667"/>
      <c r="D36" s="164" t="s">
        <v>654</v>
      </c>
      <c r="E36" s="601">
        <v>20</v>
      </c>
    </row>
    <row r="37" spans="1:5" ht="15">
      <c r="A37" s="95" t="s">
        <v>13</v>
      </c>
      <c r="B37" s="140" t="s">
        <v>270</v>
      </c>
      <c r="C37" s="667"/>
      <c r="D37" s="164" t="s">
        <v>655</v>
      </c>
      <c r="E37" s="601">
        <v>20</v>
      </c>
    </row>
    <row r="38" spans="1:5" ht="15">
      <c r="A38" s="96" t="s">
        <v>540</v>
      </c>
      <c r="B38" s="143" t="s">
        <v>163</v>
      </c>
      <c r="C38" s="662"/>
      <c r="D38" s="164" t="s">
        <v>656</v>
      </c>
      <c r="E38" s="601">
        <v>20</v>
      </c>
    </row>
    <row r="39" spans="1:5" ht="30">
      <c r="A39" s="92" t="s">
        <v>541</v>
      </c>
      <c r="B39" s="107" t="s">
        <v>788</v>
      </c>
      <c r="C39" s="667"/>
      <c r="D39" s="165">
        <v>7160</v>
      </c>
      <c r="E39" s="605">
        <f>+E40+E41+E42+E43+E44+E45</f>
        <v>100</v>
      </c>
    </row>
    <row r="40" spans="1:5" ht="15">
      <c r="A40" s="138" t="s">
        <v>789</v>
      </c>
      <c r="B40" s="140" t="s">
        <v>258</v>
      </c>
      <c r="C40" s="667"/>
      <c r="D40" s="164" t="s">
        <v>657</v>
      </c>
      <c r="E40" s="601">
        <v>15</v>
      </c>
    </row>
    <row r="41" spans="1:5" ht="15">
      <c r="A41" s="138" t="s">
        <v>324</v>
      </c>
      <c r="B41" s="140" t="s">
        <v>258</v>
      </c>
      <c r="C41" s="667"/>
      <c r="D41" s="164" t="s">
        <v>658</v>
      </c>
      <c r="E41" s="601">
        <v>15</v>
      </c>
    </row>
    <row r="42" spans="1:5" ht="15">
      <c r="A42" s="138" t="s">
        <v>325</v>
      </c>
      <c r="B42" s="140" t="s">
        <v>258</v>
      </c>
      <c r="C42" s="667"/>
      <c r="D42" s="164" t="s">
        <v>659</v>
      </c>
      <c r="E42" s="601">
        <v>15</v>
      </c>
    </row>
    <row r="43" spans="1:5" ht="15">
      <c r="A43" s="138" t="s">
        <v>326</v>
      </c>
      <c r="B43" s="140" t="s">
        <v>258</v>
      </c>
      <c r="C43" s="667"/>
      <c r="D43" s="164" t="s">
        <v>508</v>
      </c>
      <c r="E43" s="601">
        <v>15</v>
      </c>
    </row>
    <row r="44" spans="1:5" ht="15">
      <c r="A44" s="138" t="s">
        <v>327</v>
      </c>
      <c r="B44" s="140" t="s">
        <v>258</v>
      </c>
      <c r="C44" s="667"/>
      <c r="D44" s="164" t="s">
        <v>509</v>
      </c>
      <c r="E44" s="601">
        <v>15</v>
      </c>
    </row>
    <row r="45" spans="1:5" ht="15">
      <c r="A45" s="144" t="s">
        <v>328</v>
      </c>
      <c r="B45" s="143" t="s">
        <v>258</v>
      </c>
      <c r="C45" s="662"/>
      <c r="D45" s="164" t="s">
        <v>510</v>
      </c>
      <c r="E45" s="604">
        <v>25</v>
      </c>
    </row>
    <row r="46" spans="1:5" ht="30">
      <c r="A46" s="92" t="s">
        <v>329</v>
      </c>
      <c r="B46" s="107" t="s">
        <v>330</v>
      </c>
      <c r="C46" s="700">
        <v>17</v>
      </c>
      <c r="D46" s="165">
        <v>7170</v>
      </c>
      <c r="E46" s="601">
        <v>100</v>
      </c>
    </row>
    <row r="47" spans="1:5" ht="15">
      <c r="A47" s="93" t="s">
        <v>206</v>
      </c>
      <c r="B47" s="109" t="s">
        <v>207</v>
      </c>
      <c r="C47" s="701">
        <v>18</v>
      </c>
      <c r="D47" s="165">
        <v>7180</v>
      </c>
      <c r="E47" s="606">
        <v>100</v>
      </c>
    </row>
    <row r="48" spans="1:5" ht="15">
      <c r="A48" s="93" t="s">
        <v>208</v>
      </c>
      <c r="B48" s="145" t="s">
        <v>209</v>
      </c>
      <c r="C48" s="705"/>
      <c r="D48" s="165">
        <v>7190</v>
      </c>
      <c r="E48" s="606">
        <v>200</v>
      </c>
    </row>
    <row r="49" spans="1:5" ht="30.75" customHeight="1">
      <c r="A49" s="93" t="s">
        <v>210</v>
      </c>
      <c r="B49" s="145" t="s">
        <v>211</v>
      </c>
      <c r="C49" s="705"/>
      <c r="D49" s="165">
        <v>7200</v>
      </c>
      <c r="E49" s="606">
        <v>100</v>
      </c>
    </row>
    <row r="50" spans="1:5" ht="15">
      <c r="A50" s="93" t="s">
        <v>1471</v>
      </c>
      <c r="B50" s="109" t="s">
        <v>816</v>
      </c>
      <c r="C50" s="701" t="s">
        <v>1455</v>
      </c>
      <c r="D50" s="165" t="s">
        <v>843</v>
      </c>
      <c r="E50" s="606">
        <v>200</v>
      </c>
    </row>
    <row r="51" spans="1:5" ht="30">
      <c r="A51" s="724" t="s">
        <v>1472</v>
      </c>
      <c r="B51" s="109" t="s">
        <v>818</v>
      </c>
      <c r="C51" s="701" t="s">
        <v>1456</v>
      </c>
      <c r="D51" s="165" t="s">
        <v>844</v>
      </c>
      <c r="E51" s="606">
        <v>200</v>
      </c>
    </row>
    <row r="52" spans="1:5" ht="15.75" thickBot="1">
      <c r="A52" s="93" t="s">
        <v>212</v>
      </c>
      <c r="B52" s="109" t="s">
        <v>163</v>
      </c>
      <c r="C52" s="701"/>
      <c r="D52" s="165" t="s">
        <v>817</v>
      </c>
      <c r="E52" s="606">
        <v>100</v>
      </c>
    </row>
    <row r="53" spans="1:5" ht="15.75" thickBot="1">
      <c r="A53" s="146" t="s">
        <v>213</v>
      </c>
      <c r="B53" s="147" t="s">
        <v>214</v>
      </c>
      <c r="C53" s="706"/>
      <c r="D53" s="165" t="s">
        <v>819</v>
      </c>
      <c r="E53" s="607">
        <f>+E54+E55</f>
        <v>160</v>
      </c>
    </row>
    <row r="54" spans="1:5" ht="15">
      <c r="A54" s="95" t="s">
        <v>216</v>
      </c>
      <c r="B54" s="107" t="s">
        <v>217</v>
      </c>
      <c r="C54" s="700"/>
      <c r="D54" s="164" t="s">
        <v>820</v>
      </c>
      <c r="E54" s="600">
        <v>120</v>
      </c>
    </row>
    <row r="55" spans="1:5" ht="15.75" thickBot="1">
      <c r="A55" s="148" t="s">
        <v>218</v>
      </c>
      <c r="B55" s="149" t="s">
        <v>725</v>
      </c>
      <c r="C55" s="707"/>
      <c r="D55" s="164" t="s">
        <v>821</v>
      </c>
      <c r="E55" s="608">
        <v>40</v>
      </c>
    </row>
    <row r="56" spans="1:5" ht="15.75" thickBot="1">
      <c r="A56" s="150" t="s">
        <v>219</v>
      </c>
      <c r="B56" s="149" t="s">
        <v>220</v>
      </c>
      <c r="C56" s="707"/>
      <c r="D56" s="165" t="s">
        <v>822</v>
      </c>
      <c r="E56" s="609">
        <f>+E57+E58+E59</f>
        <v>60</v>
      </c>
    </row>
    <row r="57" spans="1:5" ht="15">
      <c r="A57" s="95" t="s">
        <v>182</v>
      </c>
      <c r="B57" s="107" t="s">
        <v>221</v>
      </c>
      <c r="C57" s="700"/>
      <c r="D57" s="164" t="s">
        <v>823</v>
      </c>
      <c r="E57" s="600">
        <v>20</v>
      </c>
    </row>
    <row r="58" spans="1:5" ht="15">
      <c r="A58" s="95" t="s">
        <v>222</v>
      </c>
      <c r="B58" s="107" t="s">
        <v>221</v>
      </c>
      <c r="C58" s="700"/>
      <c r="D58" s="164" t="s">
        <v>824</v>
      </c>
      <c r="E58" s="600">
        <v>20</v>
      </c>
    </row>
    <row r="59" spans="1:5" ht="15.75" thickBot="1">
      <c r="A59" s="148" t="s">
        <v>223</v>
      </c>
      <c r="B59" s="149" t="s">
        <v>224</v>
      </c>
      <c r="C59" s="707"/>
      <c r="D59" s="164" t="s">
        <v>825</v>
      </c>
      <c r="E59" s="608">
        <v>20</v>
      </c>
    </row>
    <row r="60" spans="1:5" ht="15.75" thickBot="1">
      <c r="A60" s="150" t="s">
        <v>732</v>
      </c>
      <c r="B60" s="149" t="s">
        <v>225</v>
      </c>
      <c r="C60" s="707"/>
      <c r="D60" s="165" t="s">
        <v>826</v>
      </c>
      <c r="E60" s="608">
        <v>195</v>
      </c>
    </row>
    <row r="61" spans="1:5" ht="15.75" thickBot="1">
      <c r="A61" s="150" t="s">
        <v>226</v>
      </c>
      <c r="B61" s="151"/>
      <c r="C61" s="708">
        <v>19</v>
      </c>
      <c r="D61" s="165" t="s">
        <v>827</v>
      </c>
      <c r="E61" s="609">
        <f>+E62+E67</f>
        <v>360</v>
      </c>
    </row>
    <row r="62" spans="1:5" ht="30">
      <c r="A62" s="152" t="s">
        <v>227</v>
      </c>
      <c r="B62" s="167" t="s">
        <v>228</v>
      </c>
      <c r="C62" s="669"/>
      <c r="D62" s="165" t="s">
        <v>828</v>
      </c>
      <c r="E62" s="598">
        <f>+E63+E64+E65+E66</f>
        <v>160</v>
      </c>
    </row>
    <row r="63" spans="1:5" ht="15">
      <c r="A63" s="153" t="s">
        <v>229</v>
      </c>
      <c r="B63" s="167" t="s">
        <v>59</v>
      </c>
      <c r="C63" s="669"/>
      <c r="D63" s="164" t="s">
        <v>832</v>
      </c>
      <c r="E63" s="610">
        <v>40</v>
      </c>
    </row>
    <row r="64" spans="1:5" ht="15">
      <c r="A64" s="153" t="s">
        <v>60</v>
      </c>
      <c r="B64" s="167" t="s">
        <v>61</v>
      </c>
      <c r="C64" s="669"/>
      <c r="D64" s="164" t="s">
        <v>833</v>
      </c>
      <c r="E64" s="610">
        <v>40</v>
      </c>
    </row>
    <row r="65" spans="1:5" ht="15">
      <c r="A65" s="153" t="s">
        <v>385</v>
      </c>
      <c r="B65" s="167" t="s">
        <v>228</v>
      </c>
      <c r="C65" s="669"/>
      <c r="D65" s="164" t="s">
        <v>834</v>
      </c>
      <c r="E65" s="610">
        <v>40</v>
      </c>
    </row>
    <row r="66" spans="1:5" ht="15">
      <c r="A66" s="154" t="s">
        <v>62</v>
      </c>
      <c r="B66" s="155" t="s">
        <v>228</v>
      </c>
      <c r="C66" s="677"/>
      <c r="D66" s="164" t="s">
        <v>835</v>
      </c>
      <c r="E66" s="611">
        <v>40</v>
      </c>
    </row>
    <row r="67" spans="1:5" ht="15">
      <c r="A67" s="92" t="s">
        <v>63</v>
      </c>
      <c r="B67" s="170" t="s">
        <v>64</v>
      </c>
      <c r="C67" s="669"/>
      <c r="D67" s="165" t="s">
        <v>836</v>
      </c>
      <c r="E67" s="598">
        <f>+E68+E69+E70+E71+E72+E73</f>
        <v>200</v>
      </c>
    </row>
    <row r="68" spans="1:5" ht="15">
      <c r="A68" s="153" t="s">
        <v>65</v>
      </c>
      <c r="B68" s="170" t="s">
        <v>66</v>
      </c>
      <c r="C68" s="669"/>
      <c r="D68" s="164" t="s">
        <v>837</v>
      </c>
      <c r="E68" s="600">
        <v>50</v>
      </c>
    </row>
    <row r="69" spans="1:5" ht="15">
      <c r="A69" s="156" t="s">
        <v>67</v>
      </c>
      <c r="B69" s="170" t="s">
        <v>68</v>
      </c>
      <c r="C69" s="669"/>
      <c r="D69" s="164" t="s">
        <v>838</v>
      </c>
      <c r="E69" s="600">
        <v>30</v>
      </c>
    </row>
    <row r="70" spans="1:5" ht="15">
      <c r="A70" s="156" t="s">
        <v>69</v>
      </c>
      <c r="B70" s="170" t="s">
        <v>70</v>
      </c>
      <c r="C70" s="669"/>
      <c r="D70" s="164" t="s">
        <v>839</v>
      </c>
      <c r="E70" s="600">
        <v>12</v>
      </c>
    </row>
    <row r="71" spans="1:5" ht="15">
      <c r="A71" s="156" t="s">
        <v>223</v>
      </c>
      <c r="B71" s="170" t="s">
        <v>258</v>
      </c>
      <c r="C71" s="669"/>
      <c r="D71" s="164" t="s">
        <v>840</v>
      </c>
      <c r="E71" s="600">
        <v>28</v>
      </c>
    </row>
    <row r="72" spans="1:5" ht="30">
      <c r="A72" s="156" t="s">
        <v>71</v>
      </c>
      <c r="B72" s="170" t="s">
        <v>72</v>
      </c>
      <c r="C72" s="669"/>
      <c r="D72" s="164" t="s">
        <v>841</v>
      </c>
      <c r="E72" s="600">
        <v>40</v>
      </c>
    </row>
    <row r="73" spans="1:5" ht="15.75" thickBot="1">
      <c r="A73" s="156" t="s">
        <v>498</v>
      </c>
      <c r="B73" s="170" t="s">
        <v>258</v>
      </c>
      <c r="C73" s="669"/>
      <c r="D73" s="164" t="s">
        <v>842</v>
      </c>
      <c r="E73" s="608">
        <v>40</v>
      </c>
    </row>
    <row r="74" spans="1:5" ht="29.25" thickBot="1">
      <c r="A74" s="157" t="s">
        <v>73</v>
      </c>
      <c r="B74" s="158" t="s">
        <v>74</v>
      </c>
      <c r="C74" s="674"/>
      <c r="D74" s="165">
        <v>7420</v>
      </c>
      <c r="E74" s="600">
        <v>225</v>
      </c>
    </row>
    <row r="75" spans="1:5" ht="43.5" thickBot="1">
      <c r="A75" s="166" t="s">
        <v>273</v>
      </c>
      <c r="B75" s="118" t="s">
        <v>75</v>
      </c>
      <c r="C75" s="678"/>
      <c r="D75" s="165">
        <v>7430</v>
      </c>
      <c r="E75" s="612">
        <v>200</v>
      </c>
    </row>
    <row r="76" spans="1:5" ht="43.5" thickBot="1">
      <c r="A76" s="159" t="s">
        <v>76</v>
      </c>
      <c r="B76" s="118" t="s">
        <v>77</v>
      </c>
      <c r="C76" s="678"/>
      <c r="D76" s="165">
        <v>7499</v>
      </c>
      <c r="E76" s="612">
        <v>100</v>
      </c>
    </row>
    <row r="77" spans="1:5" ht="29.25" thickBot="1">
      <c r="A77" s="160" t="s">
        <v>78</v>
      </c>
      <c r="B77" s="118"/>
      <c r="C77" s="671"/>
      <c r="D77" s="165">
        <v>7599</v>
      </c>
      <c r="E77" s="598">
        <f>+E4-E53-E56-E60-E61+E74+E75+E76</f>
        <v>1200</v>
      </c>
    </row>
    <row r="78" spans="1:5" ht="30.75" thickBot="1">
      <c r="A78" s="121" t="s">
        <v>79</v>
      </c>
      <c r="B78" s="118" t="s">
        <v>80</v>
      </c>
      <c r="C78" s="671"/>
      <c r="D78" s="165">
        <v>7600</v>
      </c>
      <c r="E78" s="612">
        <v>100</v>
      </c>
    </row>
    <row r="79" spans="1:5" ht="29.25" thickBot="1">
      <c r="A79" s="161" t="s">
        <v>81</v>
      </c>
      <c r="B79" s="118"/>
      <c r="C79" s="671"/>
      <c r="D79" s="165">
        <v>7699</v>
      </c>
      <c r="E79" s="609">
        <f>+E77-E78</f>
        <v>1100</v>
      </c>
    </row>
    <row r="80" spans="1:5" ht="29.25" thickBot="1">
      <c r="A80" s="162" t="s">
        <v>82</v>
      </c>
      <c r="B80" s="118" t="s">
        <v>83</v>
      </c>
      <c r="C80" s="671"/>
      <c r="D80" s="165">
        <v>7799</v>
      </c>
      <c r="E80" s="608">
        <v>60</v>
      </c>
    </row>
    <row r="81" spans="1:21" ht="43.5" thickBot="1">
      <c r="A81" s="162" t="s">
        <v>84</v>
      </c>
      <c r="B81" s="131" t="s">
        <v>85</v>
      </c>
      <c r="C81" s="671"/>
      <c r="D81" s="165">
        <v>7899</v>
      </c>
      <c r="E81" s="609">
        <f>+E80+E79</f>
        <v>1160</v>
      </c>
    </row>
    <row r="82" spans="1:21" ht="15.75" thickBot="1">
      <c r="A82" s="121" t="s">
        <v>86</v>
      </c>
      <c r="B82" s="131" t="s">
        <v>87</v>
      </c>
      <c r="C82" s="671"/>
      <c r="D82" s="165">
        <v>7900</v>
      </c>
      <c r="E82" s="608">
        <v>20</v>
      </c>
    </row>
    <row r="83" spans="1:21" ht="15.75" thickBot="1">
      <c r="A83" s="161" t="s">
        <v>88</v>
      </c>
      <c r="B83" s="131" t="s">
        <v>89</v>
      </c>
      <c r="C83" s="671"/>
      <c r="D83" s="709">
        <v>7999</v>
      </c>
      <c r="E83" s="609">
        <f>+E81-E82</f>
        <v>1140</v>
      </c>
    </row>
    <row r="87" spans="1:21" s="10" customFormat="1" ht="14.25" customHeight="1">
      <c r="A87" s="42"/>
      <c r="B87" s="44"/>
      <c r="C87" s="33">
        <v>10</v>
      </c>
      <c r="D87" s="23" t="b">
        <f>E77=E4-E53-E56-E60-E61+E74+E75+E76</f>
        <v>1</v>
      </c>
      <c r="E87" s="505" t="s">
        <v>467</v>
      </c>
      <c r="F87" s="509"/>
      <c r="G87" s="509"/>
      <c r="H87" s="509"/>
      <c r="I87" s="509"/>
      <c r="J87" s="509"/>
      <c r="K87" s="509"/>
      <c r="L87" s="509"/>
      <c r="M87" s="509"/>
      <c r="N87" s="509"/>
      <c r="O87" s="27"/>
      <c r="P87" s="27"/>
      <c r="Q87" s="27"/>
      <c r="R87" s="27"/>
      <c r="S87" s="27"/>
      <c r="T87" s="27"/>
      <c r="U87" s="27"/>
    </row>
    <row r="88" spans="1:21" s="10" customFormat="1" ht="14.25" customHeight="1">
      <c r="A88" s="42"/>
      <c r="B88" s="44"/>
      <c r="C88" s="33">
        <v>20</v>
      </c>
      <c r="D88" s="23" t="b">
        <f>E79=E77-E78</f>
        <v>1</v>
      </c>
      <c r="E88" s="505" t="s">
        <v>468</v>
      </c>
      <c r="F88" s="509"/>
      <c r="G88" s="509"/>
      <c r="H88" s="509"/>
      <c r="I88" s="509"/>
      <c r="J88" s="509"/>
      <c r="K88" s="509"/>
      <c r="L88" s="509"/>
      <c r="M88" s="509"/>
      <c r="N88" s="509"/>
      <c r="O88" s="27"/>
      <c r="P88" s="27"/>
      <c r="Q88" s="27"/>
      <c r="R88" s="27"/>
      <c r="S88" s="27"/>
      <c r="T88" s="27"/>
      <c r="U88" s="27"/>
    </row>
    <row r="89" spans="1:21" s="10" customFormat="1" ht="14.25" customHeight="1">
      <c r="A89" s="42"/>
      <c r="B89" s="44"/>
      <c r="C89" s="33">
        <v>30</v>
      </c>
      <c r="D89" s="23" t="b">
        <f>E81=E79+E80</f>
        <v>1</v>
      </c>
      <c r="E89" s="505" t="s">
        <v>469</v>
      </c>
      <c r="F89" s="509"/>
      <c r="G89" s="509"/>
      <c r="H89" s="509"/>
      <c r="I89" s="509"/>
      <c r="J89" s="509"/>
      <c r="K89" s="509"/>
      <c r="L89" s="509"/>
      <c r="M89" s="509"/>
      <c r="N89" s="509"/>
      <c r="O89" s="27"/>
      <c r="P89" s="27"/>
      <c r="Q89" s="27"/>
      <c r="R89" s="27"/>
      <c r="S89" s="27"/>
      <c r="T89" s="27"/>
      <c r="U89" s="27"/>
    </row>
    <row r="90" spans="1:21" s="10" customFormat="1" ht="14.25" customHeight="1">
      <c r="A90" s="42"/>
      <c r="B90" s="44"/>
      <c r="C90" s="33">
        <v>40</v>
      </c>
      <c r="D90" s="23" t="b">
        <f>E83=E81-E82</f>
        <v>1</v>
      </c>
      <c r="E90" s="505" t="s">
        <v>470</v>
      </c>
      <c r="F90" s="509"/>
      <c r="G90" s="509"/>
      <c r="H90" s="509"/>
      <c r="I90" s="509"/>
      <c r="J90" s="509"/>
      <c r="K90" s="509"/>
      <c r="L90" s="509"/>
      <c r="M90" s="509"/>
      <c r="N90" s="509"/>
      <c r="O90" s="27"/>
      <c r="P90" s="27"/>
      <c r="Q90" s="27"/>
      <c r="R90" s="27"/>
      <c r="S90" s="27"/>
      <c r="T90" s="27"/>
      <c r="U90" s="27"/>
    </row>
    <row r="91" spans="1:21" s="10" customFormat="1" ht="14.25" customHeight="1">
      <c r="A91" s="16"/>
      <c r="B91" s="44"/>
      <c r="C91" s="33">
        <v>50</v>
      </c>
      <c r="D91" s="23" t="b">
        <f>E4=E5-E14-E26+E27+E31-E32+E33+E39+E46+E47+E48+E49+E50+E51+E52</f>
        <v>1</v>
      </c>
      <c r="E91" s="505" t="s">
        <v>860</v>
      </c>
      <c r="F91" s="509"/>
      <c r="G91" s="509"/>
      <c r="H91" s="509"/>
      <c r="I91" s="509"/>
      <c r="J91" s="509"/>
      <c r="K91" s="509"/>
      <c r="L91" s="509"/>
      <c r="M91" s="509"/>
      <c r="N91" s="509"/>
      <c r="O91" s="27"/>
      <c r="P91" s="27"/>
      <c r="Q91" s="27"/>
      <c r="R91" s="27"/>
      <c r="S91" s="27"/>
      <c r="T91" s="27"/>
      <c r="U91" s="27"/>
    </row>
    <row r="92" spans="1:21" s="10" customFormat="1" ht="14.25" customHeight="1">
      <c r="A92" s="42"/>
      <c r="B92" s="44"/>
      <c r="C92" s="33">
        <v>60</v>
      </c>
      <c r="D92" s="23" t="b">
        <f>E53=E54+E55</f>
        <v>1</v>
      </c>
      <c r="E92" s="505" t="s">
        <v>471</v>
      </c>
      <c r="F92" s="509"/>
      <c r="G92" s="509"/>
      <c r="H92" s="509"/>
      <c r="I92" s="509"/>
      <c r="J92" s="509"/>
      <c r="K92" s="509"/>
      <c r="L92" s="509"/>
      <c r="M92" s="509"/>
      <c r="N92" s="509"/>
      <c r="O92" s="27"/>
      <c r="P92" s="27"/>
      <c r="Q92" s="27"/>
      <c r="R92" s="27"/>
      <c r="S92" s="27"/>
      <c r="T92" s="27"/>
      <c r="U92" s="27"/>
    </row>
    <row r="93" spans="1:21" s="10" customFormat="1" ht="14.25" customHeight="1">
      <c r="A93" s="42"/>
      <c r="B93" s="44"/>
      <c r="C93" s="33">
        <v>70</v>
      </c>
      <c r="D93" s="23" t="b">
        <f>E56=E57+E58+E59</f>
        <v>1</v>
      </c>
      <c r="E93" s="505" t="s">
        <v>472</v>
      </c>
      <c r="F93" s="509"/>
      <c r="G93" s="509"/>
      <c r="H93" s="509"/>
      <c r="I93" s="509"/>
      <c r="J93" s="509"/>
      <c r="K93" s="509"/>
      <c r="L93" s="509"/>
      <c r="M93" s="509"/>
      <c r="N93" s="509"/>
      <c r="O93" s="27"/>
      <c r="P93" s="27"/>
      <c r="Q93" s="27"/>
      <c r="R93" s="27"/>
      <c r="S93" s="27"/>
      <c r="T93" s="27"/>
      <c r="U93" s="27"/>
    </row>
    <row r="94" spans="1:21" s="10" customFormat="1" ht="14.25" customHeight="1">
      <c r="A94" s="42"/>
      <c r="B94" s="44"/>
      <c r="C94" s="33">
        <v>80</v>
      </c>
      <c r="D94" s="23" t="b">
        <f>E61=E62+E67</f>
        <v>1</v>
      </c>
      <c r="E94" s="505" t="s">
        <v>473</v>
      </c>
      <c r="F94" s="509"/>
      <c r="G94" s="509"/>
      <c r="H94" s="509"/>
      <c r="I94" s="509"/>
      <c r="J94" s="509"/>
      <c r="K94" s="509"/>
      <c r="L94" s="509"/>
      <c r="M94" s="509"/>
      <c r="N94" s="509"/>
      <c r="O94" s="27"/>
      <c r="P94" s="27"/>
      <c r="Q94" s="27"/>
      <c r="R94" s="27"/>
      <c r="S94" s="27"/>
      <c r="T94" s="27"/>
      <c r="U94" s="27"/>
    </row>
    <row r="95" spans="1:21" s="10" customFormat="1" ht="14.25" customHeight="1">
      <c r="A95" s="42"/>
      <c r="B95" s="44"/>
      <c r="C95" s="33">
        <v>90</v>
      </c>
      <c r="D95" s="23" t="b">
        <f>E62=E63+E64+E65+E66</f>
        <v>1</v>
      </c>
      <c r="E95" s="505" t="s">
        <v>474</v>
      </c>
      <c r="F95" s="509"/>
      <c r="G95" s="509"/>
      <c r="H95" s="509"/>
      <c r="I95" s="509"/>
      <c r="J95" s="509"/>
      <c r="K95" s="509"/>
      <c r="L95" s="509"/>
      <c r="M95" s="509"/>
      <c r="N95" s="509"/>
      <c r="O95" s="27"/>
      <c r="P95" s="27"/>
      <c r="Q95" s="27"/>
      <c r="R95" s="27"/>
      <c r="S95" s="27"/>
      <c r="T95" s="27"/>
      <c r="U95" s="27"/>
    </row>
    <row r="96" spans="1:21" s="10" customFormat="1" ht="14.25" customHeight="1">
      <c r="A96" s="42"/>
      <c r="B96" s="44"/>
      <c r="C96" s="33">
        <v>100</v>
      </c>
      <c r="D96" s="23" t="b">
        <f>E67=E68+E69+E70+E71+E72+E73</f>
        <v>1</v>
      </c>
      <c r="E96" s="505" t="s">
        <v>475</v>
      </c>
      <c r="F96" s="509"/>
      <c r="G96" s="509"/>
      <c r="H96" s="509"/>
      <c r="I96" s="509"/>
      <c r="J96" s="509"/>
      <c r="K96" s="509"/>
      <c r="L96" s="509"/>
      <c r="M96" s="509"/>
      <c r="N96" s="509"/>
      <c r="O96" s="27"/>
      <c r="P96" s="27"/>
      <c r="Q96" s="27"/>
      <c r="R96" s="27"/>
      <c r="S96" s="27"/>
      <c r="T96" s="27"/>
      <c r="U96" s="27"/>
    </row>
    <row r="97" spans="3:21" ht="13.5">
      <c r="C97" s="33">
        <v>110</v>
      </c>
      <c r="D97" s="23" t="b">
        <f>E5=E6+E7+E8+E9+E10+E11+E12+E13</f>
        <v>1</v>
      </c>
      <c r="E97" s="505" t="s">
        <v>476</v>
      </c>
      <c r="F97" s="510"/>
      <c r="G97" s="510"/>
      <c r="H97" s="510"/>
      <c r="I97" s="510"/>
      <c r="J97" s="510"/>
      <c r="K97" s="510"/>
      <c r="L97" s="510"/>
      <c r="M97" s="510"/>
      <c r="N97" s="510"/>
      <c r="O97" s="510"/>
      <c r="P97" s="510"/>
      <c r="Q97" s="510"/>
      <c r="R97" s="510"/>
      <c r="S97" s="510"/>
      <c r="T97" s="510"/>
      <c r="U97" s="510"/>
    </row>
    <row r="98" spans="3:21" ht="13.5">
      <c r="C98" s="33">
        <v>120</v>
      </c>
      <c r="D98" s="23" t="b">
        <f>E14=E15+E16+E17+E18+E24+E25</f>
        <v>1</v>
      </c>
      <c r="E98" s="505" t="s">
        <v>477</v>
      </c>
      <c r="F98" s="510"/>
      <c r="G98" s="510"/>
      <c r="H98" s="510"/>
      <c r="I98" s="510"/>
      <c r="J98" s="510"/>
      <c r="K98" s="510"/>
      <c r="L98" s="510"/>
      <c r="M98" s="510"/>
      <c r="N98" s="510"/>
      <c r="O98" s="510"/>
      <c r="P98" s="510"/>
      <c r="Q98" s="510"/>
      <c r="R98" s="510"/>
      <c r="S98" s="510"/>
      <c r="T98" s="510"/>
      <c r="U98" s="510"/>
    </row>
    <row r="99" spans="3:21" ht="13.5">
      <c r="C99" s="33">
        <v>130</v>
      </c>
      <c r="D99" s="23" t="b">
        <f>E18=SUM(E19:E23)</f>
        <v>1</v>
      </c>
      <c r="E99" s="505" t="s">
        <v>478</v>
      </c>
    </row>
    <row r="100" spans="3:21" ht="13.5">
      <c r="C100" s="33">
        <v>140</v>
      </c>
      <c r="D100" s="23" t="b">
        <f>E27=E28+E29+E30</f>
        <v>1</v>
      </c>
      <c r="E100" s="505" t="s">
        <v>479</v>
      </c>
    </row>
    <row r="101" spans="3:21" ht="13.5">
      <c r="C101" s="33">
        <v>150</v>
      </c>
      <c r="D101" s="23" t="b">
        <f>E33=SUM(E34:E38)</f>
        <v>1</v>
      </c>
      <c r="E101" s="505" t="s">
        <v>124</v>
      </c>
    </row>
    <row r="102" spans="3:21" ht="13.5">
      <c r="C102" s="33">
        <v>160</v>
      </c>
      <c r="D102" s="23" t="b">
        <f>E39=SUM(E40:E45)</f>
        <v>1</v>
      </c>
      <c r="E102" s="505" t="s">
        <v>125</v>
      </c>
    </row>
  </sheetData>
  <customSheetViews>
    <customSheetView guid="{5D819D0C-25F7-408A-B978-F4F86F7655CA}" showPageBreaks="1" showRuler="0" topLeftCell="A62">
      <selection activeCell="H75" sqref="H75"/>
      <pageMargins left="0.75" right="0.75" top="1" bottom="1" header="0.5" footer="0.5"/>
      <pageSetup paperSize="8" scale="71" orientation="portrait" r:id="rId1"/>
      <headerFooter alignWithMargins="0"/>
    </customSheetView>
    <customSheetView guid="{38D2783F-AA27-4F4E-971B-4DC317F376AA}" scale="75" showGridLines="0" showRuler="0">
      <pageMargins left="0.75" right="0.75" top="1" bottom="1" header="0.5" footer="0.5"/>
      <pageSetup paperSize="8" scale="71" orientation="portrait" r:id="rId2"/>
      <headerFooter alignWithMargins="0"/>
    </customSheetView>
    <customSheetView guid="{5B30C222-34DE-40B1-88FD-0AC1604C96E8}" scale="75" showGridLines="0" showRuler="0" topLeftCell="A40">
      <selection activeCell="B22" sqref="B22"/>
      <pageMargins left="0.75" right="0.75" top="1" bottom="1" header="0.5" footer="0.5"/>
      <pageSetup paperSize="8" scale="71" orientation="portrait" r:id="rId3"/>
      <headerFooter alignWithMargins="0"/>
    </customSheetView>
  </customSheetViews>
  <mergeCells count="1">
    <mergeCell ref="A2:E2"/>
  </mergeCells>
  <phoneticPr fontId="0" type="noConversion"/>
  <pageMargins left="7.874015748031496E-2" right="0.23622047244094491" top="0.98425196850393704" bottom="0.98425196850393704" header="0.51181102362204722" footer="0.51181102362204722"/>
  <pageSetup paperSize="8" scale="56" orientation="landscape" r:id="rId4"/>
  <headerFooter alignWithMargins="0"/>
  <rowBreaks count="1" manualBreakCount="1">
    <brk id="46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>
  <dimension ref="A1:G13"/>
  <sheetViews>
    <sheetView showGridLines="0" zoomScaleNormal="100" zoomScaleSheetLayoutView="100" workbookViewId="0"/>
  </sheetViews>
  <sheetFormatPr defaultColWidth="9.140625" defaultRowHeight="12.75"/>
  <cols>
    <col min="1" max="1" width="19.5703125" customWidth="1"/>
    <col min="2" max="2" width="9.140625" customWidth="1"/>
    <col min="3" max="3" width="11.85546875" customWidth="1"/>
    <col min="4" max="4" width="9.140625" customWidth="1"/>
    <col min="5" max="5" width="10" customWidth="1"/>
    <col min="6" max="6" width="9.85546875" customWidth="1"/>
    <col min="7" max="7" width="9.42578125" customWidth="1"/>
    <col min="8" max="14" width="9.140625" customWidth="1"/>
    <col min="15" max="15" width="13" customWidth="1"/>
  </cols>
  <sheetData>
    <row r="1" spans="1:7" s="14" customFormat="1" ht="15.75">
      <c r="A1" s="372" t="s">
        <v>1395</v>
      </c>
      <c r="B1" s="50"/>
      <c r="C1" s="424"/>
      <c r="D1" s="424"/>
      <c r="E1" s="424"/>
      <c r="F1" s="424"/>
      <c r="G1" s="424"/>
    </row>
    <row r="2" spans="1:7" ht="15.75">
      <c r="A2" s="372" t="s">
        <v>425</v>
      </c>
      <c r="B2" s="50"/>
      <c r="C2" s="50"/>
      <c r="D2" s="50"/>
      <c r="E2" s="208"/>
      <c r="F2" s="208"/>
      <c r="G2" s="208"/>
    </row>
    <row r="3" spans="1:7" ht="15.75" thickBot="1">
      <c r="A3" s="487"/>
      <c r="B3" s="487"/>
      <c r="C3" s="208"/>
      <c r="D3" s="208"/>
      <c r="E3" s="208"/>
      <c r="F3" s="208"/>
      <c r="G3" s="208"/>
    </row>
    <row r="4" spans="1:7" ht="92.25" customHeight="1" thickBot="1">
      <c r="A4" s="172" t="s">
        <v>521</v>
      </c>
      <c r="B4" s="478"/>
      <c r="C4" s="493" t="s">
        <v>522</v>
      </c>
      <c r="D4" s="493" t="s">
        <v>523</v>
      </c>
      <c r="E4" s="493" t="s">
        <v>255</v>
      </c>
      <c r="F4" s="493" t="s">
        <v>256</v>
      </c>
      <c r="G4" s="493" t="s">
        <v>426</v>
      </c>
    </row>
    <row r="5" spans="1:7" ht="15.75" thickBot="1">
      <c r="A5" s="489"/>
      <c r="B5" s="359" t="s">
        <v>338</v>
      </c>
      <c r="C5" s="302" t="s">
        <v>339</v>
      </c>
      <c r="D5" s="302" t="s">
        <v>340</v>
      </c>
      <c r="E5" s="302" t="s">
        <v>341</v>
      </c>
      <c r="F5" s="302" t="s">
        <v>342</v>
      </c>
      <c r="G5" s="302" t="s">
        <v>200</v>
      </c>
    </row>
    <row r="6" spans="1:7" ht="15.75" thickBot="1">
      <c r="A6" s="721" t="s">
        <v>315</v>
      </c>
      <c r="B6" s="252">
        <v>300</v>
      </c>
      <c r="C6" s="590" t="s">
        <v>308</v>
      </c>
      <c r="D6" s="590" t="s">
        <v>309</v>
      </c>
      <c r="E6" s="590">
        <v>25000000</v>
      </c>
      <c r="F6" s="590">
        <v>0.9</v>
      </c>
      <c r="G6" s="590" t="s">
        <v>317</v>
      </c>
    </row>
    <row r="7" spans="1:7" ht="15.75" thickBot="1">
      <c r="A7" s="721" t="s">
        <v>316</v>
      </c>
      <c r="B7" s="490"/>
      <c r="C7" s="590" t="s">
        <v>318</v>
      </c>
      <c r="D7" s="590" t="s">
        <v>307</v>
      </c>
      <c r="E7" s="590">
        <v>15000000</v>
      </c>
      <c r="F7" s="590">
        <v>0.53</v>
      </c>
      <c r="G7" s="590" t="s">
        <v>317</v>
      </c>
    </row>
    <row r="8" spans="1:7" ht="15" thickBot="1">
      <c r="A8" s="489"/>
      <c r="B8" s="491"/>
      <c r="C8" s="233"/>
      <c r="D8" s="233"/>
      <c r="E8" s="233"/>
      <c r="F8" s="233"/>
      <c r="G8" s="233"/>
    </row>
    <row r="11" spans="1:7" s="42" customFormat="1" ht="13.5">
      <c r="A11" s="60"/>
      <c r="B11" s="650"/>
      <c r="C11" s="656">
        <v>80</v>
      </c>
      <c r="D11" t="b">
        <f>IF(A6&lt;&gt;"",IF(AND(C6&lt;&gt;"",D6&lt;&gt;"",E6&lt;&gt;"",F6&lt;&gt;"",G6&lt;&gt;""),TRUE,FALSE),IF(AND(A6="",C6="",D6="",E6="",F6="",G6=""),TRUE,FALSE))</f>
        <v>1</v>
      </c>
      <c r="E11" s="24" t="s">
        <v>1402</v>
      </c>
    </row>
    <row r="12" spans="1:7" s="42" customFormat="1" ht="13.5">
      <c r="A12" s="60"/>
      <c r="B12" s="650"/>
      <c r="C12" s="656">
        <v>90</v>
      </c>
      <c r="D12" t="b">
        <f>IF(A7&lt;&gt;"",IF(AND(C7&lt;&gt;"",D7&lt;&gt;"",E7&lt;&gt;"",F7&lt;&gt;"",G7&lt;&gt;""),TRUE,FALSE),IF(AND(A7="",C7="",D7="",E7="",F7="",G7=""),TRUE,FALSE))</f>
        <v>1</v>
      </c>
      <c r="E12" s="24" t="s">
        <v>1403</v>
      </c>
    </row>
    <row r="13" spans="1:7" s="42" customFormat="1" ht="13.5">
      <c r="A13" s="60"/>
      <c r="B13" s="650"/>
      <c r="C13" s="656">
        <v>100</v>
      </c>
      <c r="D13" t="b">
        <f>IF(A8&lt;&gt;"",IF(AND(C8&lt;&gt;"",D8&lt;&gt;"",E8&lt;&gt;"",F8&lt;&gt;"",G8&lt;&gt;""),TRUE,FALSE),IF(AND(A8="",C8="",D8="",E8="",F8="",G8=""),TRUE,FALSE))</f>
        <v>1</v>
      </c>
      <c r="E13" s="24" t="s">
        <v>1404</v>
      </c>
    </row>
  </sheetData>
  <customSheetViews>
    <customSheetView guid="{5D819D0C-25F7-408A-B978-F4F86F7655CA}" showPageBreaks="1" showRuler="0">
      <selection activeCell="A23" sqref="A23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75" showGridLines="0" showRuler="0">
      <selection activeCell="H8" sqref="H8"/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75" showGridLines="0" showRuler="0">
      <selection activeCell="H8" sqref="H8"/>
      <pageMargins left="0.75" right="0.75" top="1" bottom="1" header="0.5" footer="0.5"/>
      <pageSetup paperSize="8" scale="85" orientation="portrait" r:id="rId3"/>
      <headerFooter alignWithMargins="0"/>
    </customSheetView>
  </customSheetViews>
  <phoneticPr fontId="8" type="noConversion"/>
  <pageMargins left="0.75" right="0.75" top="1" bottom="1" header="0.5" footer="0.5"/>
  <pageSetup paperSize="8" scale="123" orientation="landscape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I33"/>
  <sheetViews>
    <sheetView showGridLines="0" zoomScaleNormal="100" zoomScaleSheetLayoutView="100" workbookViewId="0"/>
  </sheetViews>
  <sheetFormatPr defaultColWidth="9.140625" defaultRowHeight="12.75"/>
  <cols>
    <col min="1" max="1" width="41.28515625" customWidth="1"/>
    <col min="2" max="2" width="13.7109375" customWidth="1"/>
    <col min="3" max="3" width="7.7109375" customWidth="1"/>
    <col min="4" max="4" width="10.85546875" customWidth="1"/>
    <col min="5" max="11" width="9.140625" customWidth="1"/>
    <col min="12" max="12" width="27.42578125" customWidth="1"/>
  </cols>
  <sheetData>
    <row r="1" spans="1:4" ht="16.5" thickBot="1">
      <c r="A1" s="171" t="s">
        <v>198</v>
      </c>
    </row>
    <row r="2" spans="1:4" ht="128.25" customHeight="1" thickBot="1">
      <c r="A2" s="206" t="s">
        <v>864</v>
      </c>
      <c r="B2" s="199" t="s">
        <v>90</v>
      </c>
      <c r="C2" s="199"/>
      <c r="D2" s="200" t="s">
        <v>91</v>
      </c>
    </row>
    <row r="3" spans="1:4" ht="15.75" thickBot="1">
      <c r="A3" s="173"/>
      <c r="B3" s="174"/>
      <c r="C3" s="175" t="s">
        <v>338</v>
      </c>
      <c r="D3" s="176" t="s">
        <v>339</v>
      </c>
    </row>
    <row r="4" spans="1:4" ht="15">
      <c r="A4" s="177" t="s">
        <v>92</v>
      </c>
      <c r="B4" s="178" t="s">
        <v>93</v>
      </c>
      <c r="C4" s="738">
        <v>7100</v>
      </c>
      <c r="D4" s="740">
        <v>240</v>
      </c>
    </row>
    <row r="5" spans="1:4" ht="15">
      <c r="A5" s="180" t="s">
        <v>94</v>
      </c>
      <c r="B5" s="181" t="s">
        <v>544</v>
      </c>
      <c r="C5" s="202">
        <v>7110</v>
      </c>
      <c r="D5" s="741">
        <v>150</v>
      </c>
    </row>
    <row r="6" spans="1:4" ht="15">
      <c r="A6" s="182" t="s">
        <v>545</v>
      </c>
      <c r="B6" s="181" t="s">
        <v>546</v>
      </c>
      <c r="C6" s="202">
        <v>7120</v>
      </c>
      <c r="D6" s="741">
        <v>50</v>
      </c>
    </row>
    <row r="7" spans="1:4" ht="17.25" customHeight="1">
      <c r="A7" s="183" t="s">
        <v>547</v>
      </c>
      <c r="B7" s="181" t="s">
        <v>548</v>
      </c>
      <c r="C7" s="202">
        <v>7130</v>
      </c>
      <c r="D7" s="741">
        <v>50</v>
      </c>
    </row>
    <row r="8" spans="1:4" ht="15.75" thickBot="1">
      <c r="A8" s="184" t="s">
        <v>549</v>
      </c>
      <c r="B8" s="185" t="s">
        <v>550</v>
      </c>
      <c r="C8" s="739">
        <v>7140</v>
      </c>
      <c r="D8" s="742">
        <v>50</v>
      </c>
    </row>
    <row r="9" spans="1:4" ht="15">
      <c r="A9" s="188" t="s">
        <v>513</v>
      </c>
      <c r="B9" s="190" t="s">
        <v>93</v>
      </c>
      <c r="C9" s="203">
        <v>7150</v>
      </c>
      <c r="D9" s="743">
        <v>305</v>
      </c>
    </row>
    <row r="10" spans="1:4" ht="15">
      <c r="A10" s="189" t="s">
        <v>551</v>
      </c>
      <c r="B10" s="191" t="s">
        <v>552</v>
      </c>
      <c r="C10" s="203">
        <v>7160</v>
      </c>
      <c r="D10" s="743">
        <v>61</v>
      </c>
    </row>
    <row r="11" spans="1:4" ht="15">
      <c r="A11" s="189" t="s">
        <v>553</v>
      </c>
      <c r="B11" s="191" t="s">
        <v>552</v>
      </c>
      <c r="C11" s="203">
        <v>7170</v>
      </c>
      <c r="D11" s="743">
        <v>61</v>
      </c>
    </row>
    <row r="12" spans="1:4" ht="15">
      <c r="A12" s="189" t="s">
        <v>555</v>
      </c>
      <c r="B12" s="191" t="s">
        <v>552</v>
      </c>
      <c r="C12" s="203">
        <v>7180</v>
      </c>
      <c r="D12" s="743">
        <v>61</v>
      </c>
    </row>
    <row r="13" spans="1:4" ht="15">
      <c r="A13" s="189" t="s">
        <v>556</v>
      </c>
      <c r="B13" s="191" t="s">
        <v>552</v>
      </c>
      <c r="C13" s="203">
        <v>7190</v>
      </c>
      <c r="D13" s="743">
        <v>61</v>
      </c>
    </row>
    <row r="14" spans="1:4" ht="15">
      <c r="A14" s="189" t="s">
        <v>557</v>
      </c>
      <c r="B14" s="191" t="s">
        <v>552</v>
      </c>
      <c r="C14" s="203">
        <v>7200</v>
      </c>
      <c r="D14" s="743">
        <v>61</v>
      </c>
    </row>
    <row r="15" spans="1:4" ht="15">
      <c r="A15" s="188" t="s">
        <v>512</v>
      </c>
      <c r="B15" s="192" t="s">
        <v>93</v>
      </c>
      <c r="C15" s="203">
        <v>7210</v>
      </c>
      <c r="D15" s="743">
        <v>305</v>
      </c>
    </row>
    <row r="16" spans="1:4" ht="15">
      <c r="A16" s="189" t="s">
        <v>551</v>
      </c>
      <c r="B16" s="191" t="s">
        <v>552</v>
      </c>
      <c r="C16" s="203">
        <v>7220</v>
      </c>
      <c r="D16" s="743">
        <v>61</v>
      </c>
    </row>
    <row r="17" spans="1:9" ht="15">
      <c r="A17" s="189" t="s">
        <v>553</v>
      </c>
      <c r="B17" s="191" t="s">
        <v>552</v>
      </c>
      <c r="C17" s="203">
        <v>7230</v>
      </c>
      <c r="D17" s="743">
        <v>61</v>
      </c>
    </row>
    <row r="18" spans="1:9" ht="15">
      <c r="A18" s="189" t="s">
        <v>555</v>
      </c>
      <c r="B18" s="191" t="s">
        <v>552</v>
      </c>
      <c r="C18" s="203">
        <v>7240</v>
      </c>
      <c r="D18" s="743">
        <v>61</v>
      </c>
    </row>
    <row r="19" spans="1:9" ht="15">
      <c r="A19" s="189" t="s">
        <v>556</v>
      </c>
      <c r="B19" s="191" t="s">
        <v>552</v>
      </c>
      <c r="C19" s="203">
        <v>7250</v>
      </c>
      <c r="D19" s="743">
        <v>61</v>
      </c>
    </row>
    <row r="20" spans="1:9" ht="15.75" thickBot="1">
      <c r="A20" s="189" t="s">
        <v>557</v>
      </c>
      <c r="B20" s="191" t="s">
        <v>552</v>
      </c>
      <c r="C20" s="203">
        <v>7260</v>
      </c>
      <c r="D20" s="744">
        <v>61</v>
      </c>
    </row>
    <row r="21" spans="1:9" ht="15.75" thickBot="1">
      <c r="A21" s="188" t="s">
        <v>511</v>
      </c>
      <c r="B21" s="191"/>
      <c r="C21" s="204">
        <v>7800</v>
      </c>
      <c r="D21" s="737">
        <v>0</v>
      </c>
    </row>
    <row r="22" spans="1:9" ht="15.75" thickBot="1">
      <c r="A22" s="201" t="s">
        <v>380</v>
      </c>
      <c r="B22" s="193"/>
      <c r="C22" s="205">
        <v>7900</v>
      </c>
      <c r="D22" s="742">
        <f>SUM(D4:D5,D9,D15,D21)</f>
        <v>1000</v>
      </c>
      <c r="E22" s="521">
        <v>0</v>
      </c>
    </row>
    <row r="23" spans="1:9">
      <c r="A23" s="9"/>
      <c r="B23" s="767"/>
      <c r="C23" s="767"/>
      <c r="D23" s="767"/>
    </row>
    <row r="24" spans="1:9">
      <c r="A24" s="19"/>
      <c r="B24" s="767"/>
      <c r="C24" s="767"/>
      <c r="D24" s="767"/>
    </row>
    <row r="25" spans="1:9">
      <c r="A25" s="9"/>
    </row>
    <row r="26" spans="1:9">
      <c r="A26" s="9"/>
    </row>
    <row r="27" spans="1:9" s="10" customFormat="1" ht="14.25" customHeight="1">
      <c r="A27" s="42"/>
      <c r="B27" s="44"/>
      <c r="C27" s="22">
        <v>10</v>
      </c>
      <c r="D27" s="23" t="b">
        <f>D5=D6+D7+D8</f>
        <v>1</v>
      </c>
      <c r="E27" s="34" t="s">
        <v>1447</v>
      </c>
      <c r="F27" s="36"/>
      <c r="G27" s="36"/>
      <c r="H27" s="36"/>
      <c r="I27" s="36"/>
    </row>
    <row r="28" spans="1:9" s="10" customFormat="1" ht="14.25" customHeight="1">
      <c r="A28" s="42"/>
      <c r="B28" s="44"/>
      <c r="C28" s="22">
        <v>20</v>
      </c>
      <c r="D28" s="23" t="b">
        <f>D9=D10+D11+D12+D13+D14</f>
        <v>1</v>
      </c>
      <c r="E28" s="34" t="s">
        <v>1448</v>
      </c>
      <c r="F28" s="36"/>
      <c r="G28" s="36"/>
      <c r="H28" s="36"/>
      <c r="I28" s="36"/>
    </row>
    <row r="29" spans="1:9" s="10" customFormat="1" ht="14.25" customHeight="1">
      <c r="A29" s="42"/>
      <c r="B29" s="44"/>
      <c r="C29" s="22">
        <v>30</v>
      </c>
      <c r="D29" s="23" t="b">
        <f>D15=D16+D17+D18+D19+D20</f>
        <v>1</v>
      </c>
      <c r="E29" s="34" t="s">
        <v>1449</v>
      </c>
      <c r="F29" s="36"/>
      <c r="G29" s="36"/>
      <c r="H29" s="36"/>
      <c r="I29" s="36"/>
    </row>
    <row r="30" spans="1:9" s="10" customFormat="1" ht="14.25" customHeight="1">
      <c r="A30" s="728" t="s">
        <v>1486</v>
      </c>
      <c r="B30" s="44"/>
      <c r="C30" s="729">
        <v>40</v>
      </c>
      <c r="D30" s="730" t="b">
        <f>D22=D4+D5+D9+D15</f>
        <v>1</v>
      </c>
      <c r="E30" s="728" t="s">
        <v>1490</v>
      </c>
      <c r="F30" s="36"/>
      <c r="G30" s="36"/>
      <c r="H30" s="36"/>
      <c r="I30" s="36"/>
    </row>
    <row r="31" spans="1:9" s="10" customFormat="1" ht="18.75" hidden="1" customHeight="1">
      <c r="A31" s="42"/>
      <c r="B31" s="44"/>
      <c r="C31" s="37" t="s">
        <v>480</v>
      </c>
      <c r="D31" s="40"/>
      <c r="E31" s="38"/>
      <c r="F31" s="39"/>
    </row>
    <row r="32" spans="1:9" s="10" customFormat="1" ht="13.5">
      <c r="A32" s="42"/>
      <c r="B32" s="46"/>
      <c r="C32" s="33">
        <v>230</v>
      </c>
      <c r="D32" s="23" t="b">
        <f>D22='1.1'!E4</f>
        <v>1</v>
      </c>
      <c r="E32" s="24" t="s">
        <v>1450</v>
      </c>
    </row>
    <row r="33" spans="1:5" ht="13.5">
      <c r="A33" s="728" t="s">
        <v>1489</v>
      </c>
      <c r="C33" s="729">
        <v>240</v>
      </c>
      <c r="D33" s="730" t="b">
        <f>D21=0</f>
        <v>1</v>
      </c>
      <c r="E33" s="728" t="s">
        <v>1481</v>
      </c>
    </row>
  </sheetData>
  <customSheetViews>
    <customSheetView guid="{5D819D0C-25F7-408A-B978-F4F86F7655CA}" showPageBreaks="1" showRuler="0" topLeftCell="C1">
      <selection activeCell="D29" sqref="D29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75" showGridLines="0" showRuler="0"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75" showGridLines="0" showRuler="0">
      <pageMargins left="0.75" right="0.75" top="1" bottom="1" header="0.5" footer="0.5"/>
      <pageSetup paperSize="8" scale="85" orientation="portrait" r:id="rId3"/>
      <headerFooter alignWithMargins="0"/>
    </customSheetView>
  </customSheetViews>
  <mergeCells count="1">
    <mergeCell ref="B23:D24"/>
  </mergeCells>
  <phoneticPr fontId="0" type="noConversion"/>
  <pageMargins left="0.75" right="0.75" top="1" bottom="1" header="0.5" footer="0.5"/>
  <pageSetup paperSize="8" scale="85" orientation="landscape" r:id="rId4"/>
  <headerFooter alignWithMargins="0">
    <oddHeader xml:space="preserve">&amp;C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K65"/>
  <sheetViews>
    <sheetView showGridLines="0" zoomScaleNormal="100" zoomScaleSheetLayoutView="100" workbookViewId="0"/>
  </sheetViews>
  <sheetFormatPr defaultColWidth="9.140625" defaultRowHeight="12.75"/>
  <cols>
    <col min="1" max="1" width="35.42578125" customWidth="1"/>
    <col min="2" max="2" width="30.5703125" customWidth="1"/>
    <col min="3" max="3" width="9.140625" customWidth="1"/>
    <col min="4" max="4" width="6.85546875" customWidth="1"/>
    <col min="5" max="5" width="8" customWidth="1"/>
    <col min="6" max="6" width="8.140625" customWidth="1"/>
    <col min="7" max="7" width="8" customWidth="1"/>
    <col min="8" max="8" width="9.140625" customWidth="1"/>
    <col min="9" max="9" width="32.7109375" customWidth="1"/>
  </cols>
  <sheetData>
    <row r="1" spans="1:7" ht="16.5" thickBot="1">
      <c r="A1" s="234" t="s">
        <v>199</v>
      </c>
      <c r="B1" s="208"/>
      <c r="C1" s="208"/>
      <c r="D1" s="208"/>
      <c r="E1" s="208"/>
      <c r="F1" s="208"/>
      <c r="G1" s="208"/>
    </row>
    <row r="2" spans="1:7" ht="146.25" customHeight="1" thickBot="1">
      <c r="A2" s="206" t="s">
        <v>562</v>
      </c>
      <c r="B2" s="172" t="s">
        <v>563</v>
      </c>
      <c r="C2" s="200" t="s">
        <v>564</v>
      </c>
      <c r="D2" s="235"/>
      <c r="E2" s="200" t="s">
        <v>617</v>
      </c>
      <c r="F2" s="200" t="s">
        <v>608</v>
      </c>
      <c r="G2" s="200" t="s">
        <v>394</v>
      </c>
    </row>
    <row r="3" spans="1:7" s="2" customFormat="1" ht="15.75" thickBot="1">
      <c r="A3" s="214"/>
      <c r="B3" s="215"/>
      <c r="C3" s="216"/>
      <c r="D3" s="217" t="s">
        <v>338</v>
      </c>
      <c r="E3" s="218" t="s">
        <v>339</v>
      </c>
      <c r="F3" s="219" t="s">
        <v>340</v>
      </c>
      <c r="G3" s="219" t="s">
        <v>342</v>
      </c>
    </row>
    <row r="4" spans="1:7" ht="15">
      <c r="A4" s="220" t="s">
        <v>565</v>
      </c>
      <c r="B4" s="221" t="s">
        <v>566</v>
      </c>
      <c r="C4" s="222" t="s">
        <v>567</v>
      </c>
      <c r="D4" s="56">
        <v>7100</v>
      </c>
      <c r="E4" s="523">
        <v>20</v>
      </c>
      <c r="F4" s="523"/>
      <c r="G4" s="523">
        <v>400</v>
      </c>
    </row>
    <row r="5" spans="1:7" ht="15">
      <c r="A5" s="220"/>
      <c r="B5" s="221" t="s">
        <v>568</v>
      </c>
      <c r="C5" s="222" t="s">
        <v>569</v>
      </c>
      <c r="D5" s="179">
        <v>7110</v>
      </c>
      <c r="E5" s="523">
        <v>20</v>
      </c>
      <c r="F5" s="523"/>
      <c r="G5" s="523">
        <v>400</v>
      </c>
    </row>
    <row r="6" spans="1:7" ht="15">
      <c r="A6" s="220"/>
      <c r="B6" s="221" t="s">
        <v>570</v>
      </c>
      <c r="C6" s="222" t="s">
        <v>571</v>
      </c>
      <c r="D6" s="179">
        <v>7120</v>
      </c>
      <c r="E6" s="523">
        <v>20</v>
      </c>
      <c r="F6" s="523"/>
      <c r="G6" s="523">
        <v>400</v>
      </c>
    </row>
    <row r="7" spans="1:7" ht="15">
      <c r="A7" s="220"/>
      <c r="B7" s="221" t="s">
        <v>572</v>
      </c>
      <c r="C7" s="222" t="s">
        <v>573</v>
      </c>
      <c r="D7" s="179">
        <v>7130</v>
      </c>
      <c r="E7" s="523">
        <v>20</v>
      </c>
      <c r="F7" s="523"/>
      <c r="G7" s="523">
        <v>400</v>
      </c>
    </row>
    <row r="8" spans="1:7" ht="15">
      <c r="A8" s="220"/>
      <c r="B8" s="221" t="s">
        <v>574</v>
      </c>
      <c r="C8" s="222" t="s">
        <v>575</v>
      </c>
      <c r="D8" s="179">
        <v>7140</v>
      </c>
      <c r="E8" s="523">
        <v>20</v>
      </c>
      <c r="F8" s="523"/>
      <c r="G8" s="523">
        <v>400</v>
      </c>
    </row>
    <row r="9" spans="1:7" ht="15.75" thickBot="1">
      <c r="A9" s="220"/>
      <c r="B9" s="221" t="s">
        <v>498</v>
      </c>
      <c r="C9" s="222"/>
      <c r="D9" s="179">
        <v>7150</v>
      </c>
      <c r="E9" s="522">
        <v>20</v>
      </c>
      <c r="F9" s="522"/>
      <c r="G9" s="522">
        <v>400</v>
      </c>
    </row>
    <row r="10" spans="1:7" ht="15">
      <c r="A10" s="220" t="s">
        <v>576</v>
      </c>
      <c r="B10" s="221" t="s">
        <v>577</v>
      </c>
      <c r="C10" s="222" t="s">
        <v>578</v>
      </c>
      <c r="D10" s="179">
        <v>7160</v>
      </c>
      <c r="E10" s="523"/>
      <c r="F10" s="523">
        <v>22</v>
      </c>
      <c r="G10" s="523">
        <v>400</v>
      </c>
    </row>
    <row r="11" spans="1:7" ht="15">
      <c r="A11" s="220"/>
      <c r="B11" s="221" t="s">
        <v>579</v>
      </c>
      <c r="C11" s="222" t="s">
        <v>580</v>
      </c>
      <c r="D11" s="179">
        <v>7170</v>
      </c>
      <c r="E11" s="523"/>
      <c r="F11" s="523">
        <v>22</v>
      </c>
      <c r="G11" s="523">
        <v>400</v>
      </c>
    </row>
    <row r="12" spans="1:7" ht="15">
      <c r="A12" s="220"/>
      <c r="B12" s="221" t="s">
        <v>581</v>
      </c>
      <c r="C12" s="222" t="s">
        <v>582</v>
      </c>
      <c r="D12" s="179">
        <v>7180</v>
      </c>
      <c r="E12" s="523"/>
      <c r="F12" s="523">
        <v>22</v>
      </c>
      <c r="G12" s="523">
        <v>400</v>
      </c>
    </row>
    <row r="13" spans="1:7" ht="15">
      <c r="A13" s="220"/>
      <c r="B13" s="221" t="s">
        <v>583</v>
      </c>
      <c r="C13" s="222" t="s">
        <v>584</v>
      </c>
      <c r="D13" s="179">
        <v>7190</v>
      </c>
      <c r="E13" s="523"/>
      <c r="F13" s="523">
        <v>22</v>
      </c>
      <c r="G13" s="523">
        <v>400</v>
      </c>
    </row>
    <row r="14" spans="1:7" ht="15.75" thickBot="1">
      <c r="A14" s="224"/>
      <c r="B14" s="223" t="s">
        <v>498</v>
      </c>
      <c r="C14" s="225"/>
      <c r="D14" s="179">
        <v>7200</v>
      </c>
      <c r="E14" s="522"/>
      <c r="F14" s="522">
        <v>22</v>
      </c>
      <c r="G14" s="522">
        <v>400</v>
      </c>
    </row>
    <row r="15" spans="1:7" ht="15">
      <c r="A15" s="220" t="s">
        <v>585</v>
      </c>
      <c r="B15" s="221" t="s">
        <v>586</v>
      </c>
      <c r="C15" s="222" t="s">
        <v>587</v>
      </c>
      <c r="D15" s="179">
        <v>7210</v>
      </c>
      <c r="E15" s="523">
        <v>20</v>
      </c>
      <c r="F15" s="523"/>
      <c r="G15" s="523">
        <v>400</v>
      </c>
    </row>
    <row r="16" spans="1:7" ht="15">
      <c r="A16" s="220"/>
      <c r="B16" s="221" t="s">
        <v>588</v>
      </c>
      <c r="C16" s="222" t="s">
        <v>589</v>
      </c>
      <c r="D16" s="179">
        <v>7220</v>
      </c>
      <c r="E16" s="523">
        <v>20</v>
      </c>
      <c r="F16" s="523"/>
      <c r="G16" s="523">
        <v>400</v>
      </c>
    </row>
    <row r="17" spans="1:9" ht="15">
      <c r="A17" s="220"/>
      <c r="B17" s="221" t="s">
        <v>590</v>
      </c>
      <c r="C17" s="222" t="s">
        <v>591</v>
      </c>
      <c r="D17" s="179">
        <v>7230</v>
      </c>
      <c r="E17" s="523">
        <v>20</v>
      </c>
      <c r="F17" s="523"/>
      <c r="G17" s="523">
        <v>400</v>
      </c>
    </row>
    <row r="18" spans="1:9" ht="15">
      <c r="A18" s="220"/>
      <c r="B18" s="221" t="s">
        <v>592</v>
      </c>
      <c r="C18" s="222" t="s">
        <v>593</v>
      </c>
      <c r="D18" s="179">
        <v>7240</v>
      </c>
      <c r="E18" s="523">
        <v>20</v>
      </c>
      <c r="F18" s="523"/>
      <c r="G18" s="523">
        <v>400</v>
      </c>
    </row>
    <row r="19" spans="1:9" ht="13.5" customHeight="1">
      <c r="A19" s="220"/>
      <c r="B19" s="221" t="s">
        <v>610</v>
      </c>
      <c r="C19" s="222" t="s">
        <v>611</v>
      </c>
      <c r="D19" s="179">
        <v>7250</v>
      </c>
      <c r="E19" s="523">
        <v>20</v>
      </c>
      <c r="F19" s="523"/>
      <c r="G19" s="523">
        <v>400</v>
      </c>
    </row>
    <row r="20" spans="1:9" ht="15.75" thickBot="1">
      <c r="A20" s="226"/>
      <c r="B20" s="223" t="s">
        <v>498</v>
      </c>
      <c r="C20" s="225"/>
      <c r="D20" s="179">
        <v>7260</v>
      </c>
      <c r="E20" s="522">
        <v>20</v>
      </c>
      <c r="F20" s="522"/>
      <c r="G20" s="522">
        <v>400</v>
      </c>
    </row>
    <row r="21" spans="1:9" ht="15">
      <c r="A21" s="220" t="s">
        <v>612</v>
      </c>
      <c r="B21" s="221" t="s">
        <v>613</v>
      </c>
      <c r="C21" s="222"/>
      <c r="D21" s="179">
        <v>7270</v>
      </c>
      <c r="E21" s="523"/>
      <c r="F21" s="523">
        <v>22</v>
      </c>
      <c r="G21" s="523">
        <v>400</v>
      </c>
    </row>
    <row r="22" spans="1:9" ht="15">
      <c r="A22" s="220"/>
      <c r="B22" s="221" t="s">
        <v>614</v>
      </c>
      <c r="C22" s="222"/>
      <c r="D22" s="179">
        <v>7280</v>
      </c>
      <c r="E22" s="523"/>
      <c r="F22" s="523">
        <v>22</v>
      </c>
      <c r="G22" s="523">
        <v>400</v>
      </c>
    </row>
    <row r="23" spans="1:9" ht="15">
      <c r="A23" s="220"/>
      <c r="B23" s="221" t="s">
        <v>615</v>
      </c>
      <c r="C23" s="222"/>
      <c r="D23" s="179">
        <v>7290</v>
      </c>
      <c r="E23" s="523"/>
      <c r="F23" s="523">
        <v>22</v>
      </c>
      <c r="G23" s="523">
        <v>400</v>
      </c>
    </row>
    <row r="24" spans="1:9" ht="15.75" thickBot="1">
      <c r="A24" s="226"/>
      <c r="B24" s="223" t="s">
        <v>498</v>
      </c>
      <c r="C24" s="225"/>
      <c r="D24" s="179">
        <v>7300</v>
      </c>
      <c r="E24" s="522"/>
      <c r="F24" s="522">
        <v>22</v>
      </c>
      <c r="G24" s="522">
        <v>400</v>
      </c>
    </row>
    <row r="25" spans="1:9" ht="15.75" thickBot="1">
      <c r="A25" s="226" t="s">
        <v>616</v>
      </c>
      <c r="B25" s="223"/>
      <c r="C25" s="225"/>
      <c r="D25" s="179">
        <v>7310</v>
      </c>
      <c r="E25" s="522"/>
      <c r="F25" s="522">
        <v>22</v>
      </c>
      <c r="G25" s="522">
        <v>400</v>
      </c>
    </row>
    <row r="26" spans="1:9" ht="15.75" thickBot="1">
      <c r="A26" s="226" t="s">
        <v>498</v>
      </c>
      <c r="B26" s="223"/>
      <c r="C26" s="225"/>
      <c r="D26" s="179">
        <v>7320</v>
      </c>
      <c r="E26" s="522"/>
      <c r="F26" s="522">
        <v>22</v>
      </c>
      <c r="G26" s="522">
        <v>400</v>
      </c>
    </row>
    <row r="27" spans="1:9" ht="30.75" thickBot="1">
      <c r="A27" s="227" t="s">
        <v>516</v>
      </c>
      <c r="B27" s="228"/>
      <c r="C27" s="229"/>
      <c r="D27" s="54">
        <v>7500</v>
      </c>
      <c r="E27" s="732">
        <v>0</v>
      </c>
      <c r="F27" s="733">
        <v>0</v>
      </c>
      <c r="G27" s="525"/>
    </row>
    <row r="28" spans="1:9" ht="16.5" customHeight="1" thickBot="1">
      <c r="A28" s="236" t="s">
        <v>380</v>
      </c>
      <c r="B28" s="231"/>
      <c r="C28" s="231"/>
      <c r="D28" s="232">
        <v>7999</v>
      </c>
      <c r="E28" s="736">
        <f>SUM(E4:E27)</f>
        <v>240</v>
      </c>
      <c r="F28" s="736">
        <f>SUM(F4:F27)</f>
        <v>242</v>
      </c>
      <c r="G28" s="736">
        <f>SUM(G4:G26)</f>
        <v>9200</v>
      </c>
    </row>
    <row r="32" spans="1:9" s="10" customFormat="1" ht="14.25" customHeight="1">
      <c r="A32" s="728" t="s">
        <v>1486</v>
      </c>
      <c r="B32" s="44"/>
      <c r="C32" s="729">
        <v>10</v>
      </c>
      <c r="D32" s="730" t="b">
        <f>E28=SUM(E4:E26)</f>
        <v>1</v>
      </c>
      <c r="E32" s="734" t="s">
        <v>1504</v>
      </c>
      <c r="F32" s="35"/>
      <c r="G32" s="35"/>
      <c r="H32" s="35"/>
      <c r="I32" s="35"/>
    </row>
    <row r="33" spans="1:11" s="10" customFormat="1" ht="14.25" customHeight="1">
      <c r="A33" s="728" t="s">
        <v>1486</v>
      </c>
      <c r="B33" s="44"/>
      <c r="C33" s="729">
        <v>20</v>
      </c>
      <c r="D33" s="730" t="b">
        <f>F28=SUM(F4:F26)</f>
        <v>1</v>
      </c>
      <c r="E33" s="734" t="s">
        <v>1503</v>
      </c>
      <c r="F33" s="35"/>
      <c r="G33" s="35"/>
      <c r="H33" s="35"/>
      <c r="I33" s="35"/>
    </row>
    <row r="34" spans="1:11" s="10" customFormat="1" ht="14.25" customHeight="1">
      <c r="A34" s="42"/>
      <c r="B34" s="44"/>
      <c r="C34" s="33">
        <v>30</v>
      </c>
      <c r="D34" s="23" t="b">
        <f>G28=SUM(G4:G27)</f>
        <v>1</v>
      </c>
      <c r="E34" s="34" t="s">
        <v>0</v>
      </c>
      <c r="F34" s="35"/>
      <c r="G34" s="35"/>
      <c r="H34" s="35"/>
      <c r="I34" s="35"/>
    </row>
    <row r="35" spans="1:11" s="10" customFormat="1" ht="14.25" customHeight="1">
      <c r="A35" s="42"/>
      <c r="B35" s="44"/>
      <c r="C35" s="33">
        <v>40</v>
      </c>
      <c r="D35" s="23" t="b">
        <f>IF((OR(E4&gt;0,F4&gt;0)),(G4&gt;0), TRUE)</f>
        <v>1</v>
      </c>
      <c r="E35" s="34" t="s">
        <v>1</v>
      </c>
      <c r="F35" s="35"/>
      <c r="G35" s="35"/>
      <c r="H35" s="35"/>
      <c r="I35" s="35"/>
    </row>
    <row r="36" spans="1:11" s="10" customFormat="1" ht="14.25" customHeight="1">
      <c r="A36" s="42"/>
      <c r="B36" s="44"/>
      <c r="C36" s="33">
        <v>50</v>
      </c>
      <c r="D36" s="23" t="b">
        <f t="shared" ref="D36:D57" si="0">IF((OR(E5&gt;0,F5&gt;0)),(G5&gt;0), TRUE)</f>
        <v>1</v>
      </c>
      <c r="E36" s="34" t="s">
        <v>2</v>
      </c>
      <c r="F36" s="35"/>
      <c r="G36" s="35"/>
      <c r="H36" s="35"/>
      <c r="I36" s="35"/>
    </row>
    <row r="37" spans="1:11" s="10" customFormat="1" ht="14.25" customHeight="1">
      <c r="A37" s="42"/>
      <c r="B37" s="44"/>
      <c r="C37" s="33">
        <v>60</v>
      </c>
      <c r="D37" s="23" t="b">
        <f t="shared" si="0"/>
        <v>1</v>
      </c>
      <c r="E37" s="34" t="s">
        <v>3</v>
      </c>
      <c r="F37" s="35"/>
      <c r="G37" s="35"/>
      <c r="H37" s="35"/>
      <c r="I37" s="35"/>
    </row>
    <row r="38" spans="1:11" s="10" customFormat="1" ht="14.25" customHeight="1">
      <c r="A38" s="42"/>
      <c r="B38" s="44"/>
      <c r="C38" s="33">
        <v>70</v>
      </c>
      <c r="D38" s="23" t="b">
        <f t="shared" si="0"/>
        <v>1</v>
      </c>
      <c r="E38" s="34" t="s">
        <v>4</v>
      </c>
      <c r="F38" s="35"/>
      <c r="G38" s="35"/>
      <c r="H38" s="35"/>
      <c r="I38" s="35"/>
    </row>
    <row r="39" spans="1:11" s="10" customFormat="1" ht="14.25" customHeight="1">
      <c r="A39" s="42"/>
      <c r="B39" s="44"/>
      <c r="C39" s="33">
        <v>80</v>
      </c>
      <c r="D39" s="23" t="b">
        <f t="shared" si="0"/>
        <v>1</v>
      </c>
      <c r="E39" s="34" t="s">
        <v>5</v>
      </c>
      <c r="F39" s="35"/>
      <c r="G39" s="35"/>
      <c r="H39" s="35"/>
      <c r="I39" s="35"/>
    </row>
    <row r="40" spans="1:11" s="10" customFormat="1" ht="14.25" customHeight="1">
      <c r="A40" s="42"/>
      <c r="B40" s="44"/>
      <c r="C40" s="33">
        <v>90</v>
      </c>
      <c r="D40" s="23" t="b">
        <f t="shared" si="0"/>
        <v>1</v>
      </c>
      <c r="E40" s="34" t="s">
        <v>6</v>
      </c>
      <c r="F40" s="35"/>
      <c r="G40" s="35"/>
      <c r="H40" s="35"/>
      <c r="I40" s="35"/>
    </row>
    <row r="41" spans="1:11" s="10" customFormat="1" ht="14.25" customHeight="1">
      <c r="A41" s="42"/>
      <c r="B41" s="44"/>
      <c r="C41" s="33">
        <v>100</v>
      </c>
      <c r="D41" s="23" t="b">
        <f t="shared" si="0"/>
        <v>1</v>
      </c>
      <c r="E41" s="34" t="s">
        <v>7</v>
      </c>
      <c r="F41" s="35"/>
      <c r="G41" s="35"/>
      <c r="H41" s="35"/>
      <c r="I41" s="35"/>
    </row>
    <row r="42" spans="1:11" s="10" customFormat="1" ht="14.25" customHeight="1">
      <c r="A42" s="42"/>
      <c r="B42" s="44"/>
      <c r="C42" s="33">
        <v>110</v>
      </c>
      <c r="D42" s="23" t="b">
        <f t="shared" si="0"/>
        <v>1</v>
      </c>
      <c r="E42" s="34" t="s">
        <v>8</v>
      </c>
      <c r="F42" s="35"/>
      <c r="G42" s="35"/>
      <c r="H42" s="35"/>
      <c r="I42" s="35"/>
    </row>
    <row r="43" spans="1:11" s="10" customFormat="1" ht="14.25" customHeight="1">
      <c r="A43" s="42"/>
      <c r="B43" s="44"/>
      <c r="C43" s="33">
        <v>120</v>
      </c>
      <c r="D43" s="23" t="b">
        <f t="shared" si="0"/>
        <v>1</v>
      </c>
      <c r="E43" s="34" t="s">
        <v>33</v>
      </c>
      <c r="F43" s="35"/>
      <c r="G43" s="35"/>
      <c r="H43" s="35"/>
      <c r="I43" s="35"/>
      <c r="K43" s="41"/>
    </row>
    <row r="44" spans="1:11" s="10" customFormat="1" ht="14.25" customHeight="1">
      <c r="A44" s="42"/>
      <c r="B44" s="44"/>
      <c r="C44" s="33">
        <v>130</v>
      </c>
      <c r="D44" s="23" t="b">
        <f t="shared" si="0"/>
        <v>1</v>
      </c>
      <c r="E44" s="34" t="s">
        <v>34</v>
      </c>
      <c r="F44" s="35"/>
      <c r="G44" s="35"/>
      <c r="H44" s="35"/>
      <c r="I44" s="35"/>
    </row>
    <row r="45" spans="1:11" s="10" customFormat="1" ht="14.25" customHeight="1">
      <c r="A45" s="42"/>
      <c r="B45" s="44"/>
      <c r="C45" s="33">
        <v>140</v>
      </c>
      <c r="D45" s="23" t="b">
        <f t="shared" si="0"/>
        <v>1</v>
      </c>
      <c r="E45" s="34" t="s">
        <v>35</v>
      </c>
      <c r="F45" s="35"/>
      <c r="G45" s="35"/>
      <c r="H45" s="35"/>
      <c r="I45" s="35"/>
    </row>
    <row r="46" spans="1:11" s="10" customFormat="1" ht="14.25" customHeight="1">
      <c r="A46" s="42"/>
      <c r="B46" s="44"/>
      <c r="C46" s="33">
        <v>150</v>
      </c>
      <c r="D46" s="23" t="b">
        <f t="shared" si="0"/>
        <v>1</v>
      </c>
      <c r="E46" s="34" t="s">
        <v>36</v>
      </c>
      <c r="F46" s="35"/>
      <c r="G46" s="35"/>
      <c r="H46" s="35"/>
      <c r="I46" s="35"/>
    </row>
    <row r="47" spans="1:11" s="10" customFormat="1" ht="14.25" customHeight="1">
      <c r="A47" s="42"/>
      <c r="B47" s="44"/>
      <c r="C47" s="33">
        <v>160</v>
      </c>
      <c r="D47" s="23" t="b">
        <f t="shared" si="0"/>
        <v>1</v>
      </c>
      <c r="E47" s="34" t="s">
        <v>37</v>
      </c>
      <c r="F47" s="35"/>
      <c r="G47" s="35"/>
      <c r="H47" s="35"/>
      <c r="I47" s="35"/>
    </row>
    <row r="48" spans="1:11" s="10" customFormat="1" ht="14.25" customHeight="1">
      <c r="A48" s="42"/>
      <c r="B48" s="44"/>
      <c r="C48" s="33">
        <v>170</v>
      </c>
      <c r="D48" s="23" t="b">
        <f t="shared" si="0"/>
        <v>1</v>
      </c>
      <c r="E48" s="34" t="s">
        <v>38</v>
      </c>
      <c r="F48" s="35"/>
      <c r="G48" s="35"/>
      <c r="H48" s="35"/>
      <c r="I48" s="35"/>
    </row>
    <row r="49" spans="1:9" s="10" customFormat="1" ht="14.25" customHeight="1">
      <c r="A49" s="42"/>
      <c r="B49" s="44"/>
      <c r="C49" s="33">
        <v>180</v>
      </c>
      <c r="D49" s="23" t="b">
        <f t="shared" si="0"/>
        <v>1</v>
      </c>
      <c r="E49" s="34" t="s">
        <v>39</v>
      </c>
      <c r="F49" s="35"/>
      <c r="G49" s="35"/>
      <c r="H49" s="35"/>
      <c r="I49" s="35"/>
    </row>
    <row r="50" spans="1:9" s="10" customFormat="1" ht="14.25" customHeight="1">
      <c r="A50" s="42"/>
      <c r="B50" s="44"/>
      <c r="C50" s="33">
        <v>190</v>
      </c>
      <c r="D50" s="23" t="b">
        <f t="shared" si="0"/>
        <v>1</v>
      </c>
      <c r="E50" s="34" t="s">
        <v>40</v>
      </c>
      <c r="F50" s="35"/>
      <c r="G50" s="35"/>
      <c r="H50" s="35"/>
      <c r="I50" s="35"/>
    </row>
    <row r="51" spans="1:9" s="10" customFormat="1" ht="14.25" customHeight="1">
      <c r="A51" s="42"/>
      <c r="B51" s="44"/>
      <c r="C51" s="33">
        <v>200</v>
      </c>
      <c r="D51" s="23" t="b">
        <f t="shared" si="0"/>
        <v>1</v>
      </c>
      <c r="E51" s="34" t="s">
        <v>41</v>
      </c>
      <c r="F51" s="35"/>
      <c r="G51" s="35"/>
      <c r="H51" s="35"/>
      <c r="I51" s="35"/>
    </row>
    <row r="52" spans="1:9" s="10" customFormat="1" ht="14.25" customHeight="1">
      <c r="A52" s="42"/>
      <c r="B52" s="44"/>
      <c r="C52" s="33">
        <v>210</v>
      </c>
      <c r="D52" s="23" t="b">
        <f t="shared" si="0"/>
        <v>1</v>
      </c>
      <c r="E52" s="34" t="s">
        <v>42</v>
      </c>
      <c r="F52" s="35"/>
      <c r="G52" s="35"/>
      <c r="H52" s="35"/>
      <c r="I52" s="35"/>
    </row>
    <row r="53" spans="1:9" s="10" customFormat="1" ht="14.25" customHeight="1">
      <c r="A53" s="42"/>
      <c r="B53" s="44"/>
      <c r="C53" s="33">
        <v>220</v>
      </c>
      <c r="D53" s="23" t="b">
        <f t="shared" si="0"/>
        <v>1</v>
      </c>
      <c r="E53" s="34" t="s">
        <v>43</v>
      </c>
      <c r="F53" s="35"/>
      <c r="G53" s="35"/>
      <c r="H53" s="35"/>
      <c r="I53" s="35"/>
    </row>
    <row r="54" spans="1:9" s="10" customFormat="1" ht="14.25" customHeight="1">
      <c r="A54" s="42"/>
      <c r="B54" s="44"/>
      <c r="C54" s="33">
        <v>230</v>
      </c>
      <c r="D54" s="23" t="b">
        <f t="shared" si="0"/>
        <v>1</v>
      </c>
      <c r="E54" s="34" t="s">
        <v>44</v>
      </c>
      <c r="F54" s="35"/>
      <c r="G54" s="35"/>
      <c r="H54" s="35"/>
      <c r="I54" s="35"/>
    </row>
    <row r="55" spans="1:9" s="10" customFormat="1" ht="14.25" customHeight="1">
      <c r="A55" s="42"/>
      <c r="B55" s="44"/>
      <c r="C55" s="33">
        <v>240</v>
      </c>
      <c r="D55" s="23" t="b">
        <f t="shared" si="0"/>
        <v>1</v>
      </c>
      <c r="E55" s="34" t="s">
        <v>45</v>
      </c>
      <c r="F55" s="35"/>
      <c r="G55" s="35"/>
      <c r="H55" s="35"/>
      <c r="I55" s="35"/>
    </row>
    <row r="56" spans="1:9" s="10" customFormat="1" ht="14.25" customHeight="1">
      <c r="A56" s="42"/>
      <c r="B56" s="44"/>
      <c r="C56" s="33">
        <v>250</v>
      </c>
      <c r="D56" s="23" t="b">
        <f t="shared" si="0"/>
        <v>1</v>
      </c>
      <c r="E56" s="34" t="s">
        <v>46</v>
      </c>
      <c r="F56" s="35"/>
      <c r="G56" s="35"/>
      <c r="H56" s="35"/>
      <c r="I56" s="35"/>
    </row>
    <row r="57" spans="1:9" s="10" customFormat="1" ht="14.25" customHeight="1">
      <c r="A57" s="42"/>
      <c r="B57" s="44"/>
      <c r="C57" s="33">
        <v>260</v>
      </c>
      <c r="D57" s="23" t="b">
        <f t="shared" si="0"/>
        <v>1</v>
      </c>
      <c r="E57" s="34" t="s">
        <v>47</v>
      </c>
      <c r="F57" s="35"/>
      <c r="G57" s="35"/>
      <c r="H57" s="35"/>
      <c r="I57" s="35"/>
    </row>
    <row r="58" spans="1:9" s="10" customFormat="1" ht="14.25" customHeight="1">
      <c r="A58" s="728" t="s">
        <v>1486</v>
      </c>
      <c r="B58" s="44"/>
      <c r="C58" s="729">
        <v>270</v>
      </c>
      <c r="D58" s="730" t="b">
        <f>E28='3.0'!D4</f>
        <v>1</v>
      </c>
      <c r="E58" s="734" t="s">
        <v>1487</v>
      </c>
      <c r="F58" s="35"/>
      <c r="G58" s="35"/>
      <c r="H58" s="35"/>
      <c r="I58" s="35"/>
    </row>
    <row r="59" spans="1:9" s="10" customFormat="1" ht="14.25" customHeight="1">
      <c r="A59" s="728" t="s">
        <v>1486</v>
      </c>
      <c r="B59" s="44"/>
      <c r="C59" s="729">
        <v>280</v>
      </c>
      <c r="D59" s="730" t="b">
        <f>F28='11.0'!D9</f>
        <v>1</v>
      </c>
      <c r="E59" s="734" t="s">
        <v>1488</v>
      </c>
      <c r="F59" s="35"/>
      <c r="G59" s="35"/>
      <c r="H59" s="35"/>
      <c r="I59" s="35"/>
    </row>
    <row r="60" spans="1:9" ht="15.75">
      <c r="A60" s="728" t="s">
        <v>1489</v>
      </c>
      <c r="C60" s="729">
        <v>290</v>
      </c>
      <c r="D60" s="730" t="b">
        <f>E27=0</f>
        <v>1</v>
      </c>
      <c r="E60" s="734" t="s">
        <v>1473</v>
      </c>
      <c r="F60" s="735"/>
      <c r="G60" s="735"/>
      <c r="H60" s="35"/>
      <c r="I60" s="35"/>
    </row>
    <row r="61" spans="1:9" ht="15.75">
      <c r="A61" s="728" t="s">
        <v>1489</v>
      </c>
      <c r="C61" s="729">
        <v>300</v>
      </c>
      <c r="D61" s="730" t="b">
        <f>F27=0</f>
        <v>1</v>
      </c>
      <c r="E61" s="734" t="s">
        <v>1474</v>
      </c>
      <c r="F61" s="735"/>
      <c r="G61" s="735"/>
      <c r="H61" s="35"/>
      <c r="I61" s="35"/>
    </row>
    <row r="62" spans="1:9" ht="15.75">
      <c r="C62" s="33"/>
      <c r="D62" s="23"/>
      <c r="E62" s="34"/>
      <c r="F62" s="35"/>
      <c r="G62" s="35"/>
      <c r="H62" s="35"/>
      <c r="I62" s="35"/>
    </row>
    <row r="63" spans="1:9" ht="15.75">
      <c r="C63" s="33"/>
      <c r="D63" s="23"/>
      <c r="E63" s="34"/>
      <c r="F63" s="35"/>
      <c r="G63" s="35"/>
      <c r="H63" s="35"/>
      <c r="I63" s="35"/>
    </row>
    <row r="64" spans="1:9" ht="15.75">
      <c r="C64" s="33"/>
      <c r="D64" s="23"/>
      <c r="E64" s="34"/>
      <c r="F64" s="35"/>
      <c r="G64" s="35"/>
      <c r="H64" s="35"/>
      <c r="I64" s="35"/>
    </row>
    <row r="65" spans="3:9" ht="15.75">
      <c r="C65" s="33"/>
      <c r="D65" s="23"/>
      <c r="E65" s="34"/>
      <c r="F65" s="35"/>
      <c r="G65" s="35"/>
      <c r="H65" s="35"/>
      <c r="I65" s="35"/>
    </row>
  </sheetData>
  <customSheetViews>
    <customSheetView guid="{5D819D0C-25F7-408A-B978-F4F86F7655CA}" showPageBreaks="1" showRuler="0">
      <selection activeCell="A28" sqref="A28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75" showGridLines="0" showRuler="0">
      <selection activeCell="A15" sqref="A15"/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75" showGridLines="0" showRuler="0">
      <selection activeCell="A15" sqref="A15"/>
      <pageMargins left="0.75" right="0.75" top="1" bottom="1" header="0.5" footer="0.5"/>
      <pageSetup paperSize="8" scale="85" orientation="portrait" r:id="rId3"/>
      <headerFooter alignWithMargins="0"/>
    </customSheetView>
  </customSheetViews>
  <phoneticPr fontId="0" type="noConversion"/>
  <pageMargins left="0.75" right="0.75" top="1" bottom="1" header="0.5" footer="0.5"/>
  <pageSetup paperSize="8" scale="83" orientation="portrait" r:id="rId4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H44"/>
  <sheetViews>
    <sheetView showGridLines="0" zoomScaleNormal="100" zoomScaleSheetLayoutView="100" workbookViewId="0"/>
  </sheetViews>
  <sheetFormatPr defaultColWidth="9.140625" defaultRowHeight="12.75"/>
  <cols>
    <col min="1" max="1" width="42" customWidth="1"/>
    <col min="2" max="2" width="13.5703125" customWidth="1"/>
    <col min="3" max="3" width="7.5703125" bestFit="1" customWidth="1"/>
    <col min="4" max="4" width="8.85546875" customWidth="1"/>
    <col min="5" max="5" width="8.28515625" customWidth="1"/>
    <col min="6" max="11" width="9.140625" customWidth="1"/>
    <col min="12" max="12" width="17.85546875" customWidth="1"/>
    <col min="13" max="13" width="2.85546875" customWidth="1"/>
  </cols>
  <sheetData>
    <row r="1" spans="1:5" ht="16.5" thickBot="1">
      <c r="A1" s="688" t="s">
        <v>865</v>
      </c>
      <c r="B1" s="208"/>
      <c r="C1" s="208"/>
      <c r="D1" s="208"/>
      <c r="E1" s="208"/>
    </row>
    <row r="2" spans="1:5" ht="126.75" customHeight="1" thickBot="1">
      <c r="A2" s="258" t="s">
        <v>864</v>
      </c>
      <c r="B2" s="200" t="s">
        <v>90</v>
      </c>
      <c r="C2" s="244"/>
      <c r="D2" s="200" t="s">
        <v>91</v>
      </c>
      <c r="E2" s="200" t="s">
        <v>202</v>
      </c>
    </row>
    <row r="3" spans="1:5" ht="15.75" thickBot="1">
      <c r="A3" s="248"/>
      <c r="B3" s="249"/>
      <c r="C3" s="250" t="s">
        <v>405</v>
      </c>
      <c r="D3" s="176" t="s">
        <v>339</v>
      </c>
      <c r="E3" s="176" t="s">
        <v>340</v>
      </c>
    </row>
    <row r="4" spans="1:5" ht="15">
      <c r="A4" s="251" t="s">
        <v>94</v>
      </c>
      <c r="B4" s="169" t="s">
        <v>544</v>
      </c>
      <c r="C4" s="252">
        <v>7100</v>
      </c>
      <c r="D4" s="520">
        <f>SUM(D5:D6)</f>
        <v>160</v>
      </c>
      <c r="E4" s="527"/>
    </row>
    <row r="5" spans="1:5" ht="15">
      <c r="A5" s="253" t="s">
        <v>545</v>
      </c>
      <c r="B5" s="169" t="s">
        <v>546</v>
      </c>
      <c r="C5" s="179">
        <v>7110</v>
      </c>
      <c r="D5" s="520">
        <v>80</v>
      </c>
      <c r="E5" s="527"/>
    </row>
    <row r="6" spans="1:5" ht="15.75" thickBot="1">
      <c r="A6" s="254" t="s">
        <v>547</v>
      </c>
      <c r="B6" s="255" t="s">
        <v>548</v>
      </c>
      <c r="C6" s="179">
        <v>7120</v>
      </c>
      <c r="D6" s="520">
        <v>80</v>
      </c>
      <c r="E6" s="528"/>
    </row>
    <row r="7" spans="1:5" ht="15">
      <c r="A7" s="180" t="s">
        <v>513</v>
      </c>
      <c r="B7" s="181" t="s">
        <v>93</v>
      </c>
      <c r="C7" s="179">
        <v>7130</v>
      </c>
      <c r="D7" s="520">
        <f>SUM(D8:D12)</f>
        <v>400</v>
      </c>
      <c r="E7" s="520">
        <f>SUM(E8:E12)</f>
        <v>375</v>
      </c>
    </row>
    <row r="8" spans="1:5" ht="15">
      <c r="A8" s="186" t="s">
        <v>551</v>
      </c>
      <c r="B8" s="187" t="s">
        <v>552</v>
      </c>
      <c r="C8" s="179">
        <v>7140</v>
      </c>
      <c r="D8" s="520">
        <v>80</v>
      </c>
      <c r="E8" s="529">
        <v>75</v>
      </c>
    </row>
    <row r="9" spans="1:5" ht="15">
      <c r="A9" s="186" t="s">
        <v>553</v>
      </c>
      <c r="B9" s="187" t="s">
        <v>552</v>
      </c>
      <c r="C9" s="179">
        <v>7150</v>
      </c>
      <c r="D9" s="520">
        <v>80</v>
      </c>
      <c r="E9" s="529">
        <v>75</v>
      </c>
    </row>
    <row r="10" spans="1:5" ht="15">
      <c r="A10" s="186" t="s">
        <v>555</v>
      </c>
      <c r="B10" s="187" t="s">
        <v>552</v>
      </c>
      <c r="C10" s="179">
        <v>7160</v>
      </c>
      <c r="D10" s="520">
        <v>80</v>
      </c>
      <c r="E10" s="529">
        <v>75</v>
      </c>
    </row>
    <row r="11" spans="1:5" ht="15">
      <c r="A11" s="186" t="s">
        <v>556</v>
      </c>
      <c r="B11" s="187" t="s">
        <v>552</v>
      </c>
      <c r="C11" s="179">
        <v>7170</v>
      </c>
      <c r="D11" s="520">
        <v>80</v>
      </c>
      <c r="E11" s="529">
        <v>75</v>
      </c>
    </row>
    <row r="12" spans="1:5" ht="15">
      <c r="A12" s="186" t="s">
        <v>557</v>
      </c>
      <c r="B12" s="187" t="s">
        <v>552</v>
      </c>
      <c r="C12" s="179">
        <v>7180</v>
      </c>
      <c r="D12" s="520">
        <v>80</v>
      </c>
      <c r="E12" s="529">
        <v>75</v>
      </c>
    </row>
    <row r="13" spans="1:5" ht="15">
      <c r="A13" s="180" t="s">
        <v>512</v>
      </c>
      <c r="B13" s="181" t="s">
        <v>93</v>
      </c>
      <c r="C13" s="179">
        <v>7190</v>
      </c>
      <c r="D13" s="520">
        <f>SUM(D14:D18)</f>
        <v>440</v>
      </c>
      <c r="E13" s="520">
        <f>SUM(E14:E18)</f>
        <v>375</v>
      </c>
    </row>
    <row r="14" spans="1:5" ht="15">
      <c r="A14" s="186" t="s">
        <v>551</v>
      </c>
      <c r="B14" s="187" t="s">
        <v>552</v>
      </c>
      <c r="C14" s="179">
        <v>7200</v>
      </c>
      <c r="D14" s="731">
        <v>120</v>
      </c>
      <c r="E14" s="529">
        <v>75</v>
      </c>
    </row>
    <row r="15" spans="1:5" ht="15">
      <c r="A15" s="186" t="s">
        <v>553</v>
      </c>
      <c r="B15" s="187" t="s">
        <v>552</v>
      </c>
      <c r="C15" s="179">
        <v>7210</v>
      </c>
      <c r="D15" s="520">
        <v>80</v>
      </c>
      <c r="E15" s="529">
        <v>75</v>
      </c>
    </row>
    <row r="16" spans="1:5" ht="15">
      <c r="A16" s="186" t="s">
        <v>555</v>
      </c>
      <c r="B16" s="187" t="s">
        <v>552</v>
      </c>
      <c r="C16" s="179">
        <v>7220</v>
      </c>
      <c r="D16" s="520">
        <v>80</v>
      </c>
      <c r="E16" s="529">
        <v>75</v>
      </c>
    </row>
    <row r="17" spans="1:8" ht="15">
      <c r="A17" s="186" t="s">
        <v>556</v>
      </c>
      <c r="B17" s="187" t="s">
        <v>552</v>
      </c>
      <c r="C17" s="179">
        <v>7230</v>
      </c>
      <c r="D17" s="520">
        <v>80</v>
      </c>
      <c r="E17" s="529">
        <v>75</v>
      </c>
    </row>
    <row r="18" spans="1:8" ht="15.75" thickBot="1">
      <c r="A18" s="186" t="s">
        <v>557</v>
      </c>
      <c r="B18" s="187" t="s">
        <v>552</v>
      </c>
      <c r="C18" s="256">
        <v>7240</v>
      </c>
      <c r="D18" s="520">
        <v>80</v>
      </c>
      <c r="E18" s="530">
        <v>75</v>
      </c>
    </row>
    <row r="19" spans="1:8" ht="15.75" thickBot="1">
      <c r="A19" s="180" t="s">
        <v>515</v>
      </c>
      <c r="B19" s="187"/>
      <c r="C19" s="256">
        <v>7800</v>
      </c>
      <c r="D19" s="746">
        <v>0</v>
      </c>
      <c r="E19" s="525"/>
    </row>
    <row r="20" spans="1:8" ht="15.75" thickBot="1">
      <c r="A20" s="213" t="s">
        <v>380</v>
      </c>
      <c r="B20" s="259"/>
      <c r="C20" s="256">
        <v>7999</v>
      </c>
      <c r="D20" s="531">
        <f>SUM(D4,D7,D13,D19)</f>
        <v>1000</v>
      </c>
      <c r="E20" s="532">
        <f>SUM(E7,E13)</f>
        <v>750</v>
      </c>
      <c r="F20" s="521">
        <v>0</v>
      </c>
    </row>
    <row r="21" spans="1:8">
      <c r="A21" s="9"/>
    </row>
    <row r="22" spans="1:8">
      <c r="A22" s="15"/>
      <c r="B22" s="2"/>
    </row>
    <row r="23" spans="1:8" s="10" customFormat="1" ht="14.25" customHeight="1">
      <c r="A23" s="42"/>
      <c r="B23" s="44"/>
      <c r="C23" s="22">
        <v>10</v>
      </c>
      <c r="D23" s="23" t="b">
        <f>D4=D5+D6</f>
        <v>1</v>
      </c>
      <c r="E23" s="34" t="s">
        <v>866</v>
      </c>
      <c r="F23" s="36"/>
      <c r="G23" s="36"/>
      <c r="H23" s="36"/>
    </row>
    <row r="24" spans="1:8" s="10" customFormat="1" ht="14.25" customHeight="1">
      <c r="A24" s="42"/>
      <c r="B24" s="44"/>
      <c r="C24" s="22">
        <v>20</v>
      </c>
      <c r="D24" s="23" t="b">
        <f>D7=SUM(D8:D12)</f>
        <v>1</v>
      </c>
      <c r="E24" s="34" t="s">
        <v>867</v>
      </c>
      <c r="F24" s="36"/>
      <c r="G24" s="36"/>
      <c r="H24" s="36"/>
    </row>
    <row r="25" spans="1:8" s="10" customFormat="1" ht="14.25" customHeight="1">
      <c r="A25" s="42"/>
      <c r="B25" s="44"/>
      <c r="C25" s="22">
        <v>30</v>
      </c>
      <c r="D25" s="23" t="b">
        <f>E7=SUM(E8:E12)</f>
        <v>1</v>
      </c>
      <c r="E25" s="34" t="s">
        <v>868</v>
      </c>
      <c r="F25" s="36"/>
      <c r="G25" s="36"/>
      <c r="H25" s="36"/>
    </row>
    <row r="26" spans="1:8" s="10" customFormat="1" ht="14.25" customHeight="1">
      <c r="A26" s="42"/>
      <c r="B26" s="44"/>
      <c r="C26" s="22">
        <v>40</v>
      </c>
      <c r="D26" s="23" t="b">
        <f>D13=SUM(D14:D18)</f>
        <v>1</v>
      </c>
      <c r="E26" s="34" t="s">
        <v>869</v>
      </c>
      <c r="F26" s="36"/>
      <c r="G26" s="36"/>
      <c r="H26" s="36"/>
    </row>
    <row r="27" spans="1:8" s="10" customFormat="1" ht="14.25" customHeight="1">
      <c r="A27" s="42"/>
      <c r="B27" s="44"/>
      <c r="C27" s="22">
        <v>50</v>
      </c>
      <c r="D27" s="23" t="b">
        <f>E13=SUM(E14:E18)</f>
        <v>1</v>
      </c>
      <c r="E27" s="34" t="s">
        <v>870</v>
      </c>
      <c r="F27" s="36"/>
      <c r="G27" s="36"/>
      <c r="H27" s="36"/>
    </row>
    <row r="28" spans="1:8" s="10" customFormat="1" ht="14.25" customHeight="1">
      <c r="A28" s="728" t="s">
        <v>1486</v>
      </c>
      <c r="B28" s="44"/>
      <c r="C28" s="747">
        <v>60</v>
      </c>
      <c r="D28" s="730" t="b">
        <f>D20=D4+D7+D13</f>
        <v>1</v>
      </c>
      <c r="E28" s="728" t="s">
        <v>1491</v>
      </c>
      <c r="F28" s="36"/>
      <c r="G28" s="36"/>
      <c r="H28" s="36"/>
    </row>
    <row r="29" spans="1:8" s="10" customFormat="1" ht="14.25" customHeight="1">
      <c r="A29" s="42"/>
      <c r="B29" s="44"/>
      <c r="C29" s="22">
        <v>70</v>
      </c>
      <c r="D29" s="23" t="b">
        <f>E20=E7+E13</f>
        <v>1</v>
      </c>
      <c r="E29" s="34" t="s">
        <v>871</v>
      </c>
      <c r="F29" s="36"/>
      <c r="G29" s="36"/>
      <c r="H29" s="36"/>
    </row>
    <row r="30" spans="1:8" s="10" customFormat="1" ht="14.25" customHeight="1">
      <c r="A30" s="42"/>
      <c r="B30" s="46"/>
      <c r="C30" s="22">
        <v>230</v>
      </c>
      <c r="D30" s="23" t="b">
        <f>D20='1.1'!E5</f>
        <v>1</v>
      </c>
      <c r="E30" s="24" t="s">
        <v>872</v>
      </c>
    </row>
    <row r="31" spans="1:8" s="10" customFormat="1" ht="14.25" customHeight="1">
      <c r="A31" s="42"/>
      <c r="B31" s="46"/>
      <c r="C31" s="22">
        <v>240</v>
      </c>
      <c r="D31" s="23" t="b">
        <f>IF(D7,TRUE,FALSE)=IF(E7,TRUE,FALSE)</f>
        <v>1</v>
      </c>
      <c r="E31" s="24" t="s">
        <v>873</v>
      </c>
    </row>
    <row r="32" spans="1:8" s="10" customFormat="1" ht="14.25" customHeight="1">
      <c r="A32" s="42"/>
      <c r="B32" s="46"/>
      <c r="C32" s="22">
        <v>250</v>
      </c>
      <c r="D32" s="23" t="b">
        <f t="shared" ref="D32:D42" si="0">IF(D8,TRUE,FALSE)=IF(E8,TRUE,FALSE)</f>
        <v>1</v>
      </c>
      <c r="E32" s="24" t="s">
        <v>874</v>
      </c>
    </row>
    <row r="33" spans="1:5" s="10" customFormat="1" ht="14.25" customHeight="1">
      <c r="A33" s="42"/>
      <c r="B33" s="46"/>
      <c r="C33" s="22">
        <v>260</v>
      </c>
      <c r="D33" s="23" t="b">
        <f t="shared" si="0"/>
        <v>1</v>
      </c>
      <c r="E33" s="24" t="s">
        <v>875</v>
      </c>
    </row>
    <row r="34" spans="1:5" s="10" customFormat="1" ht="14.25" customHeight="1">
      <c r="A34" s="42"/>
      <c r="B34" s="46"/>
      <c r="C34" s="22">
        <v>270</v>
      </c>
      <c r="D34" s="23" t="b">
        <f t="shared" si="0"/>
        <v>1</v>
      </c>
      <c r="E34" s="24" t="s">
        <v>876</v>
      </c>
    </row>
    <row r="35" spans="1:5" s="10" customFormat="1" ht="14.25" customHeight="1">
      <c r="A35" s="42"/>
      <c r="B35" s="46"/>
      <c r="C35" s="22">
        <v>280</v>
      </c>
      <c r="D35" s="23" t="b">
        <f t="shared" si="0"/>
        <v>1</v>
      </c>
      <c r="E35" s="24" t="s">
        <v>877</v>
      </c>
    </row>
    <row r="36" spans="1:5" s="10" customFormat="1" ht="14.25" customHeight="1">
      <c r="A36" s="42"/>
      <c r="B36" s="46"/>
      <c r="C36" s="22">
        <v>290</v>
      </c>
      <c r="D36" s="23" t="b">
        <f t="shared" si="0"/>
        <v>1</v>
      </c>
      <c r="E36" s="24" t="s">
        <v>878</v>
      </c>
    </row>
    <row r="37" spans="1:5" s="10" customFormat="1" ht="14.25" customHeight="1">
      <c r="A37" s="42"/>
      <c r="B37" s="46"/>
      <c r="C37" s="22">
        <v>300</v>
      </c>
      <c r="D37" s="23" t="b">
        <f t="shared" si="0"/>
        <v>1</v>
      </c>
      <c r="E37" s="24" t="s">
        <v>879</v>
      </c>
    </row>
    <row r="38" spans="1:5" s="10" customFormat="1" ht="14.25" customHeight="1">
      <c r="A38" s="42"/>
      <c r="B38" s="46"/>
      <c r="C38" s="22">
        <v>310</v>
      </c>
      <c r="D38" s="23" t="b">
        <f t="shared" si="0"/>
        <v>1</v>
      </c>
      <c r="E38" s="24" t="s">
        <v>880</v>
      </c>
    </row>
    <row r="39" spans="1:5" s="10" customFormat="1" ht="14.25" customHeight="1">
      <c r="A39" s="42"/>
      <c r="B39" s="46"/>
      <c r="C39" s="22">
        <v>320</v>
      </c>
      <c r="D39" s="23" t="b">
        <f t="shared" si="0"/>
        <v>1</v>
      </c>
      <c r="E39" s="24" t="s">
        <v>881</v>
      </c>
    </row>
    <row r="40" spans="1:5" s="10" customFormat="1" ht="14.25" customHeight="1">
      <c r="A40" s="42"/>
      <c r="B40" s="46"/>
      <c r="C40" s="22">
        <v>330</v>
      </c>
      <c r="D40" s="23" t="b">
        <f t="shared" si="0"/>
        <v>1</v>
      </c>
      <c r="E40" s="24" t="s">
        <v>882</v>
      </c>
    </row>
    <row r="41" spans="1:5" s="10" customFormat="1" ht="14.25" customHeight="1">
      <c r="A41" s="42"/>
      <c r="B41" s="46"/>
      <c r="C41" s="22">
        <v>340</v>
      </c>
      <c r="D41" s="23" t="b">
        <f t="shared" si="0"/>
        <v>1</v>
      </c>
      <c r="E41" s="24" t="s">
        <v>883</v>
      </c>
    </row>
    <row r="42" spans="1:5" s="10" customFormat="1" ht="14.25" customHeight="1">
      <c r="A42" s="42"/>
      <c r="B42" s="46"/>
      <c r="C42" s="22">
        <v>350</v>
      </c>
      <c r="D42" s="23" t="b">
        <f t="shared" si="0"/>
        <v>1</v>
      </c>
      <c r="E42" s="24" t="s">
        <v>884</v>
      </c>
    </row>
    <row r="43" spans="1:5" s="10" customFormat="1" ht="14.25" customHeight="1">
      <c r="A43" s="42"/>
      <c r="B43" s="46"/>
      <c r="C43" s="22">
        <v>360</v>
      </c>
      <c r="D43" s="23" t="b">
        <f>IF(D20,TRUE,FALSE)=IF(E20,TRUE,FALSE)</f>
        <v>1</v>
      </c>
      <c r="E43" s="24" t="s">
        <v>885</v>
      </c>
    </row>
    <row r="44" spans="1:5" ht="13.5">
      <c r="A44" s="728" t="s">
        <v>1489</v>
      </c>
      <c r="C44" s="747">
        <v>370</v>
      </c>
      <c r="D44" s="730" t="b">
        <f>D19=0</f>
        <v>1</v>
      </c>
      <c r="E44" s="728" t="s">
        <v>1479</v>
      </c>
    </row>
  </sheetData>
  <customSheetViews>
    <customSheetView guid="{5D819D0C-25F7-408A-B978-F4F86F7655CA}" showPageBreaks="1" showRuler="0">
      <selection activeCell="A23" sqref="A23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75" showGridLines="0" showRuler="0">
      <selection activeCell="A14" sqref="A14"/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75" showGridLines="0" showRuler="0">
      <selection activeCell="A14" sqref="A14"/>
      <pageMargins left="0.75" right="0.75" top="1" bottom="1" header="0.5" footer="0.5"/>
      <pageSetup paperSize="8" scale="85" orientation="portrait" r:id="rId3"/>
      <headerFooter alignWithMargins="0"/>
    </customSheetView>
  </customSheetViews>
  <phoneticPr fontId="0" type="noConversion"/>
  <pageMargins left="0.75" right="0.75" top="1" bottom="1" header="0.5" footer="0.5"/>
  <pageSetup paperSize="8" scale="74" orientation="landscape" r:id="rId4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I77"/>
  <sheetViews>
    <sheetView showGridLines="0" zoomScaleNormal="100" zoomScaleSheetLayoutView="100" workbookViewId="0"/>
  </sheetViews>
  <sheetFormatPr defaultColWidth="9.140625" defaultRowHeight="12.75"/>
  <cols>
    <col min="1" max="1" width="42.7109375" customWidth="1"/>
    <col min="2" max="2" width="17.140625" customWidth="1"/>
    <col min="3" max="3" width="9.140625" customWidth="1"/>
    <col min="4" max="4" width="8.85546875" customWidth="1"/>
    <col min="5" max="5" width="10.28515625" customWidth="1"/>
    <col min="6" max="6" width="8.5703125" customWidth="1"/>
    <col min="7" max="7" width="9.140625" customWidth="1"/>
    <col min="8" max="8" width="10.5703125" customWidth="1"/>
    <col min="9" max="12" width="9.140625" customWidth="1"/>
    <col min="13" max="13" width="20.42578125" customWidth="1"/>
  </cols>
  <sheetData>
    <row r="1" spans="1:8" ht="16.5" thickBot="1">
      <c r="A1" s="171" t="s">
        <v>886</v>
      </c>
      <c r="B1" s="208"/>
      <c r="C1" s="208"/>
      <c r="D1" s="208"/>
      <c r="E1" s="208"/>
      <c r="F1" s="208"/>
      <c r="G1" s="208"/>
      <c r="H1" s="208"/>
    </row>
    <row r="2" spans="1:8" ht="161.25" customHeight="1" thickBot="1">
      <c r="A2" s="258" t="s">
        <v>864</v>
      </c>
      <c r="B2" s="200" t="s">
        <v>90</v>
      </c>
      <c r="C2" s="247"/>
      <c r="D2" s="200" t="s">
        <v>203</v>
      </c>
      <c r="E2" s="200" t="s">
        <v>204</v>
      </c>
      <c r="F2" s="275" t="s">
        <v>205</v>
      </c>
      <c r="G2" s="271"/>
      <c r="H2" s="272" t="s">
        <v>594</v>
      </c>
    </row>
    <row r="3" spans="1:8" ht="15.75" thickBot="1">
      <c r="A3" s="265"/>
      <c r="B3" s="266"/>
      <c r="C3" s="267"/>
      <c r="D3" s="245" t="s">
        <v>258</v>
      </c>
      <c r="E3" s="246" t="s">
        <v>15</v>
      </c>
      <c r="F3" s="246"/>
      <c r="G3" s="274"/>
      <c r="H3" s="245" t="s">
        <v>16</v>
      </c>
    </row>
    <row r="4" spans="1:8" s="2" customFormat="1" ht="15.75" thickBot="1">
      <c r="A4" s="210"/>
      <c r="B4" s="268"/>
      <c r="C4" s="261" t="s">
        <v>405</v>
      </c>
      <c r="D4" s="242" t="s">
        <v>339</v>
      </c>
      <c r="E4" s="242" t="s">
        <v>340</v>
      </c>
      <c r="F4" s="242" t="s">
        <v>341</v>
      </c>
      <c r="G4" s="269"/>
      <c r="H4" s="273" t="s">
        <v>342</v>
      </c>
    </row>
    <row r="5" spans="1:8" ht="15">
      <c r="A5" s="180" t="s">
        <v>17</v>
      </c>
      <c r="B5" s="181" t="s">
        <v>544</v>
      </c>
      <c r="C5" s="252">
        <v>7100</v>
      </c>
      <c r="D5" s="520">
        <f>SUM(D6:D8)</f>
        <v>225</v>
      </c>
      <c r="E5" s="520">
        <f>SUM(E6:E8)</f>
        <v>75</v>
      </c>
      <c r="F5" s="520">
        <f>SUM(F6:F8)</f>
        <v>300</v>
      </c>
      <c r="G5" s="257"/>
      <c r="H5" s="536">
        <f>SUM(H6:H8)</f>
        <v>42</v>
      </c>
    </row>
    <row r="6" spans="1:8" ht="15">
      <c r="A6" s="182" t="s">
        <v>545</v>
      </c>
      <c r="B6" s="181" t="s">
        <v>546</v>
      </c>
      <c r="C6" s="179">
        <v>7110</v>
      </c>
      <c r="D6" s="529">
        <v>75</v>
      </c>
      <c r="E6" s="529">
        <v>25</v>
      </c>
      <c r="F6" s="520">
        <f>SUM(D6:E6)</f>
        <v>100</v>
      </c>
      <c r="G6" s="257"/>
      <c r="H6" s="537">
        <v>14</v>
      </c>
    </row>
    <row r="7" spans="1:8" ht="15">
      <c r="A7" s="182" t="s">
        <v>547</v>
      </c>
      <c r="B7" s="181" t="s">
        <v>548</v>
      </c>
      <c r="C7" s="179">
        <v>7120</v>
      </c>
      <c r="D7" s="529">
        <v>75</v>
      </c>
      <c r="E7" s="529">
        <v>25</v>
      </c>
      <c r="F7" s="520">
        <f>SUM(D7:E7)</f>
        <v>100</v>
      </c>
      <c r="G7" s="257"/>
      <c r="H7" s="537">
        <v>14</v>
      </c>
    </row>
    <row r="8" spans="1:8" ht="15.75" thickBot="1">
      <c r="A8" s="184" t="s">
        <v>549</v>
      </c>
      <c r="B8" s="185" t="s">
        <v>18</v>
      </c>
      <c r="C8" s="179">
        <v>7130</v>
      </c>
      <c r="D8" s="529">
        <v>75</v>
      </c>
      <c r="E8" s="529">
        <v>25</v>
      </c>
      <c r="F8" s="520">
        <f>SUM(D8:E8)</f>
        <v>100</v>
      </c>
      <c r="G8" s="276"/>
      <c r="H8" s="537">
        <v>14</v>
      </c>
    </row>
    <row r="9" spans="1:8" ht="15">
      <c r="A9" s="180" t="s">
        <v>513</v>
      </c>
      <c r="B9" s="181" t="s">
        <v>93</v>
      </c>
      <c r="C9" s="179">
        <v>7140</v>
      </c>
      <c r="D9" s="520">
        <f>SUM(D10:D14)</f>
        <v>250</v>
      </c>
      <c r="E9" s="731">
        <v>95</v>
      </c>
      <c r="F9" s="731">
        <v>345</v>
      </c>
      <c r="G9" s="257"/>
      <c r="H9" s="536">
        <f>SUM(H10:H14)</f>
        <v>50</v>
      </c>
    </row>
    <row r="10" spans="1:8" ht="15">
      <c r="A10" s="186" t="s">
        <v>551</v>
      </c>
      <c r="B10" s="187" t="s">
        <v>552</v>
      </c>
      <c r="C10" s="179">
        <v>7150</v>
      </c>
      <c r="D10" s="529">
        <v>50</v>
      </c>
      <c r="E10" s="748">
        <v>17</v>
      </c>
      <c r="F10" s="731">
        <v>67</v>
      </c>
      <c r="G10" s="257"/>
      <c r="H10" s="537">
        <v>10</v>
      </c>
    </row>
    <row r="11" spans="1:8" ht="15">
      <c r="A11" s="186" t="s">
        <v>553</v>
      </c>
      <c r="B11" s="187" t="s">
        <v>552</v>
      </c>
      <c r="C11" s="179">
        <v>7160</v>
      </c>
      <c r="D11" s="529">
        <v>50</v>
      </c>
      <c r="E11" s="748">
        <v>17</v>
      </c>
      <c r="F11" s="731">
        <v>67</v>
      </c>
      <c r="G11" s="257"/>
      <c r="H11" s="537">
        <v>10</v>
      </c>
    </row>
    <row r="12" spans="1:8" ht="15">
      <c r="A12" s="186" t="s">
        <v>555</v>
      </c>
      <c r="B12" s="187" t="s">
        <v>552</v>
      </c>
      <c r="C12" s="179">
        <v>7170</v>
      </c>
      <c r="D12" s="529">
        <v>50</v>
      </c>
      <c r="E12" s="748">
        <v>17</v>
      </c>
      <c r="F12" s="731">
        <v>67</v>
      </c>
      <c r="G12" s="257"/>
      <c r="H12" s="537">
        <v>10</v>
      </c>
    </row>
    <row r="13" spans="1:8" ht="15">
      <c r="A13" s="186" t="s">
        <v>556</v>
      </c>
      <c r="B13" s="187" t="s">
        <v>552</v>
      </c>
      <c r="C13" s="179">
        <v>7180</v>
      </c>
      <c r="D13" s="529">
        <v>50</v>
      </c>
      <c r="E13" s="748">
        <v>22</v>
      </c>
      <c r="F13" s="731">
        <v>72</v>
      </c>
      <c r="G13" s="257"/>
      <c r="H13" s="537">
        <v>10</v>
      </c>
    </row>
    <row r="14" spans="1:8" ht="15">
      <c r="A14" s="186" t="s">
        <v>557</v>
      </c>
      <c r="B14" s="187" t="s">
        <v>552</v>
      </c>
      <c r="C14" s="179">
        <v>7190</v>
      </c>
      <c r="D14" s="529">
        <v>50</v>
      </c>
      <c r="E14" s="748">
        <v>22</v>
      </c>
      <c r="F14" s="731">
        <v>72</v>
      </c>
      <c r="G14" s="257"/>
      <c r="H14" s="537">
        <v>10</v>
      </c>
    </row>
    <row r="15" spans="1:8" ht="15">
      <c r="A15" s="180" t="s">
        <v>512</v>
      </c>
      <c r="B15" s="181" t="s">
        <v>93</v>
      </c>
      <c r="C15" s="179">
        <v>7200</v>
      </c>
      <c r="D15" s="520">
        <f>SUM(D16:D20)</f>
        <v>250</v>
      </c>
      <c r="E15" s="731">
        <v>105</v>
      </c>
      <c r="F15" s="731">
        <v>355</v>
      </c>
      <c r="G15" s="257"/>
      <c r="H15" s="536">
        <f>SUM(H16:H20)</f>
        <v>50</v>
      </c>
    </row>
    <row r="16" spans="1:8" ht="15">
      <c r="A16" s="186" t="s">
        <v>551</v>
      </c>
      <c r="B16" s="187" t="s">
        <v>552</v>
      </c>
      <c r="C16" s="179">
        <v>7210</v>
      </c>
      <c r="D16" s="529">
        <v>50</v>
      </c>
      <c r="E16" s="748">
        <v>21</v>
      </c>
      <c r="F16" s="731">
        <v>71</v>
      </c>
      <c r="G16" s="257"/>
      <c r="H16" s="537">
        <v>10</v>
      </c>
    </row>
    <row r="17" spans="1:9" ht="15">
      <c r="A17" s="186" t="s">
        <v>553</v>
      </c>
      <c r="B17" s="187" t="s">
        <v>552</v>
      </c>
      <c r="C17" s="179">
        <v>7220</v>
      </c>
      <c r="D17" s="529">
        <v>50</v>
      </c>
      <c r="E17" s="748">
        <v>21</v>
      </c>
      <c r="F17" s="731">
        <v>71</v>
      </c>
      <c r="G17" s="257"/>
      <c r="H17" s="537">
        <v>10</v>
      </c>
    </row>
    <row r="18" spans="1:9" ht="15">
      <c r="A18" s="186" t="s">
        <v>555</v>
      </c>
      <c r="B18" s="187" t="s">
        <v>552</v>
      </c>
      <c r="C18" s="179">
        <v>7230</v>
      </c>
      <c r="D18" s="529">
        <v>50</v>
      </c>
      <c r="E18" s="748">
        <v>21</v>
      </c>
      <c r="F18" s="731">
        <v>71</v>
      </c>
      <c r="G18" s="257"/>
      <c r="H18" s="537">
        <v>10</v>
      </c>
    </row>
    <row r="19" spans="1:9" ht="15">
      <c r="A19" s="186" t="s">
        <v>556</v>
      </c>
      <c r="B19" s="187" t="s">
        <v>552</v>
      </c>
      <c r="C19" s="179">
        <v>7240</v>
      </c>
      <c r="D19" s="529">
        <v>50</v>
      </c>
      <c r="E19" s="748">
        <v>21</v>
      </c>
      <c r="F19" s="731">
        <v>71</v>
      </c>
      <c r="G19" s="257"/>
      <c r="H19" s="537">
        <v>10</v>
      </c>
    </row>
    <row r="20" spans="1:9" ht="15.75" thickBot="1">
      <c r="A20" s="186" t="s">
        <v>557</v>
      </c>
      <c r="B20" s="187" t="s">
        <v>552</v>
      </c>
      <c r="C20" s="179">
        <v>7250</v>
      </c>
      <c r="D20" s="530">
        <v>50</v>
      </c>
      <c r="E20" s="749">
        <v>21</v>
      </c>
      <c r="F20" s="750">
        <v>71</v>
      </c>
      <c r="G20" s="257"/>
      <c r="H20" s="537">
        <v>10</v>
      </c>
    </row>
    <row r="21" spans="1:9" ht="15.75" thickBot="1">
      <c r="A21" s="180" t="s">
        <v>511</v>
      </c>
      <c r="B21" s="187"/>
      <c r="C21" s="232">
        <v>7800</v>
      </c>
      <c r="D21" s="534"/>
      <c r="E21" s="534"/>
      <c r="F21" s="745">
        <v>0</v>
      </c>
      <c r="G21" s="257"/>
      <c r="H21" s="538"/>
    </row>
    <row r="22" spans="1:9" ht="15.75" thickBot="1">
      <c r="A22" s="213" t="s">
        <v>380</v>
      </c>
      <c r="B22" s="270"/>
      <c r="C22" s="239">
        <v>7999</v>
      </c>
      <c r="D22" s="535">
        <f>SUM(D5,D9,D15,D21)</f>
        <v>725</v>
      </c>
      <c r="E22" s="535">
        <f>SUM(E5,E9,E15,E21)</f>
        <v>275</v>
      </c>
      <c r="F22" s="535">
        <f>SUM(F5,F9,F15,F21)</f>
        <v>1000</v>
      </c>
      <c r="G22" s="540">
        <v>0</v>
      </c>
      <c r="H22" s="539">
        <f>SUM(H5,H9,H15,H21)</f>
        <v>142</v>
      </c>
    </row>
    <row r="23" spans="1:9" ht="15.75">
      <c r="A23" s="20"/>
      <c r="B23" s="768"/>
      <c r="C23" s="768"/>
      <c r="D23" s="768"/>
      <c r="E23" s="768"/>
      <c r="F23" s="768"/>
      <c r="G23" s="768"/>
      <c r="H23" s="768"/>
      <c r="I23" s="9"/>
    </row>
    <row r="24" spans="1:9">
      <c r="A24" s="9"/>
      <c r="G24">
        <f>'1.1'!E6</f>
        <v>1000</v>
      </c>
    </row>
    <row r="25" spans="1:9">
      <c r="A25" s="9"/>
    </row>
    <row r="26" spans="1:9" s="10" customFormat="1" ht="15.75">
      <c r="A26" s="42"/>
      <c r="B26" s="44"/>
      <c r="C26" s="33">
        <v>10</v>
      </c>
      <c r="D26" s="23" t="b">
        <f t="shared" ref="D26:D41" si="0">F5=D5+E5</f>
        <v>1</v>
      </c>
      <c r="E26" s="34" t="s">
        <v>887</v>
      </c>
      <c r="F26" s="35"/>
      <c r="G26" s="35"/>
    </row>
    <row r="27" spans="1:9" s="10" customFormat="1" ht="15.75">
      <c r="A27" s="42"/>
      <c r="B27" s="44"/>
      <c r="C27" s="33">
        <v>20</v>
      </c>
      <c r="D27" s="23" t="b">
        <f t="shared" si="0"/>
        <v>1</v>
      </c>
      <c r="E27" s="34" t="s">
        <v>888</v>
      </c>
      <c r="F27" s="35"/>
      <c r="G27" s="35"/>
    </row>
    <row r="28" spans="1:9" s="10" customFormat="1" ht="15.75">
      <c r="A28" s="42"/>
      <c r="B28" s="44"/>
      <c r="C28" s="33">
        <v>30</v>
      </c>
      <c r="D28" s="23" t="b">
        <f t="shared" si="0"/>
        <v>1</v>
      </c>
      <c r="E28" s="34" t="s">
        <v>889</v>
      </c>
      <c r="F28" s="35"/>
      <c r="G28" s="35"/>
    </row>
    <row r="29" spans="1:9" s="10" customFormat="1" ht="15.75">
      <c r="A29" s="42"/>
      <c r="B29" s="44"/>
      <c r="C29" s="33">
        <v>40</v>
      </c>
      <c r="D29" s="23" t="b">
        <f t="shared" si="0"/>
        <v>1</v>
      </c>
      <c r="E29" s="34" t="s">
        <v>890</v>
      </c>
      <c r="F29" s="35"/>
      <c r="G29" s="35"/>
    </row>
    <row r="30" spans="1:9" s="10" customFormat="1" ht="15.75">
      <c r="A30" s="42"/>
      <c r="B30" s="44"/>
      <c r="C30" s="33">
        <v>50</v>
      </c>
      <c r="D30" s="23" t="b">
        <f t="shared" si="0"/>
        <v>1</v>
      </c>
      <c r="E30" s="34" t="s">
        <v>891</v>
      </c>
      <c r="F30" s="35"/>
      <c r="G30" s="35"/>
    </row>
    <row r="31" spans="1:9" s="10" customFormat="1" ht="15.75">
      <c r="A31" s="42"/>
      <c r="B31" s="44"/>
      <c r="C31" s="33">
        <v>60</v>
      </c>
      <c r="D31" s="23" t="b">
        <f t="shared" si="0"/>
        <v>1</v>
      </c>
      <c r="E31" s="34" t="s">
        <v>892</v>
      </c>
      <c r="F31" s="35"/>
      <c r="G31" s="35"/>
    </row>
    <row r="32" spans="1:9" s="10" customFormat="1" ht="15.75">
      <c r="A32" s="42"/>
      <c r="B32" s="44"/>
      <c r="C32" s="33">
        <v>70</v>
      </c>
      <c r="D32" s="23" t="b">
        <f t="shared" si="0"/>
        <v>1</v>
      </c>
      <c r="E32" s="34" t="s">
        <v>893</v>
      </c>
      <c r="F32" s="35"/>
      <c r="G32" s="35"/>
    </row>
    <row r="33" spans="1:7" s="10" customFormat="1" ht="15.75">
      <c r="A33" s="42"/>
      <c r="B33" s="44"/>
      <c r="C33" s="33">
        <v>80</v>
      </c>
      <c r="D33" s="23" t="b">
        <f t="shared" si="0"/>
        <v>1</v>
      </c>
      <c r="E33" s="34" t="s">
        <v>894</v>
      </c>
      <c r="F33" s="35"/>
      <c r="G33" s="35"/>
    </row>
    <row r="34" spans="1:7" s="10" customFormat="1" ht="15.75">
      <c r="A34" s="42"/>
      <c r="B34" s="44"/>
      <c r="C34" s="33">
        <v>90</v>
      </c>
      <c r="D34" s="23" t="b">
        <f t="shared" si="0"/>
        <v>1</v>
      </c>
      <c r="E34" s="34" t="s">
        <v>895</v>
      </c>
      <c r="F34" s="35"/>
      <c r="G34" s="35"/>
    </row>
    <row r="35" spans="1:7" s="10" customFormat="1" ht="15.75">
      <c r="A35" s="42"/>
      <c r="B35" s="44"/>
      <c r="C35" s="33">
        <v>100</v>
      </c>
      <c r="D35" s="23" t="b">
        <f t="shared" si="0"/>
        <v>1</v>
      </c>
      <c r="E35" s="34" t="s">
        <v>896</v>
      </c>
      <c r="F35" s="35"/>
      <c r="G35" s="35"/>
    </row>
    <row r="36" spans="1:7" s="10" customFormat="1" ht="15.75">
      <c r="A36" s="42"/>
      <c r="B36" s="44"/>
      <c r="C36" s="33">
        <v>110</v>
      </c>
      <c r="D36" s="23" t="b">
        <f t="shared" si="0"/>
        <v>1</v>
      </c>
      <c r="E36" s="34" t="s">
        <v>897</v>
      </c>
      <c r="F36" s="35"/>
      <c r="G36" s="35"/>
    </row>
    <row r="37" spans="1:7" s="10" customFormat="1" ht="15.75">
      <c r="A37" s="42"/>
      <c r="B37" s="44"/>
      <c r="C37" s="33">
        <v>120</v>
      </c>
      <c r="D37" s="23" t="b">
        <f t="shared" si="0"/>
        <v>1</v>
      </c>
      <c r="E37" s="34" t="s">
        <v>898</v>
      </c>
      <c r="F37" s="35"/>
      <c r="G37" s="35"/>
    </row>
    <row r="38" spans="1:7" s="10" customFormat="1" ht="15.75">
      <c r="A38" s="42"/>
      <c r="B38" s="44"/>
      <c r="C38" s="33">
        <v>130</v>
      </c>
      <c r="D38" s="23" t="b">
        <f t="shared" si="0"/>
        <v>1</v>
      </c>
      <c r="E38" s="34" t="s">
        <v>899</v>
      </c>
      <c r="F38" s="35"/>
      <c r="G38" s="35"/>
    </row>
    <row r="39" spans="1:7" s="10" customFormat="1" ht="15.75">
      <c r="A39" s="42"/>
      <c r="B39" s="44"/>
      <c r="C39" s="33">
        <v>140</v>
      </c>
      <c r="D39" s="23" t="b">
        <f t="shared" si="0"/>
        <v>1</v>
      </c>
      <c r="E39" s="34" t="s">
        <v>1405</v>
      </c>
      <c r="F39" s="35"/>
      <c r="G39" s="35"/>
    </row>
    <row r="40" spans="1:7" s="10" customFormat="1" ht="15.75">
      <c r="A40" s="42"/>
      <c r="B40" s="44"/>
      <c r="C40" s="33">
        <v>150</v>
      </c>
      <c r="D40" s="23" t="b">
        <f t="shared" si="0"/>
        <v>1</v>
      </c>
      <c r="E40" s="34" t="s">
        <v>900</v>
      </c>
      <c r="F40" s="35"/>
      <c r="G40" s="35"/>
    </row>
    <row r="41" spans="1:7" s="10" customFormat="1" ht="15.75">
      <c r="A41" s="42"/>
      <c r="B41" s="44"/>
      <c r="C41" s="33">
        <v>160</v>
      </c>
      <c r="D41" s="23" t="b">
        <f t="shared" si="0"/>
        <v>1</v>
      </c>
      <c r="E41" s="34" t="s">
        <v>901</v>
      </c>
      <c r="F41" s="35"/>
      <c r="G41" s="35"/>
    </row>
    <row r="42" spans="1:7" s="10" customFormat="1" ht="15.75">
      <c r="A42" s="728" t="s">
        <v>1486</v>
      </c>
      <c r="B42" s="44"/>
      <c r="C42" s="729">
        <v>170</v>
      </c>
      <c r="D42" s="730" t="b">
        <f>F22=D22+E22</f>
        <v>1</v>
      </c>
      <c r="E42" s="734" t="s">
        <v>1493</v>
      </c>
      <c r="F42" s="35"/>
      <c r="G42" s="35"/>
    </row>
    <row r="43" spans="1:7" s="10" customFormat="1" ht="15.75">
      <c r="A43" s="42"/>
      <c r="B43" s="44"/>
      <c r="C43" s="33">
        <v>180</v>
      </c>
      <c r="D43" s="23" t="b">
        <f>D5=D6+D7+D8</f>
        <v>1</v>
      </c>
      <c r="E43" s="34" t="s">
        <v>902</v>
      </c>
      <c r="F43" s="35"/>
      <c r="G43" s="35"/>
    </row>
    <row r="44" spans="1:7" s="10" customFormat="1" ht="15.75">
      <c r="A44" s="42"/>
      <c r="B44" s="44"/>
      <c r="C44" s="33">
        <v>190</v>
      </c>
      <c r="D44" s="23" t="b">
        <f>D9=SUM(D10:D14)</f>
        <v>1</v>
      </c>
      <c r="E44" s="34" t="s">
        <v>903</v>
      </c>
      <c r="F44" s="35"/>
      <c r="G44" s="35"/>
    </row>
    <row r="45" spans="1:7" s="10" customFormat="1" ht="15.75">
      <c r="A45" s="42"/>
      <c r="B45" s="44"/>
      <c r="C45" s="33">
        <v>200</v>
      </c>
      <c r="D45" s="23" t="b">
        <f>D15=SUM(D16:D20)</f>
        <v>1</v>
      </c>
      <c r="E45" s="34" t="s">
        <v>904</v>
      </c>
      <c r="F45" s="35"/>
      <c r="G45" s="35"/>
    </row>
    <row r="46" spans="1:7" s="10" customFormat="1" ht="15.75">
      <c r="A46" s="42"/>
      <c r="B46" s="44"/>
      <c r="C46" s="33">
        <v>210</v>
      </c>
      <c r="D46" s="23" t="b">
        <f>E5=E6+E7+E8</f>
        <v>1</v>
      </c>
      <c r="E46" s="34" t="s">
        <v>905</v>
      </c>
      <c r="F46" s="35"/>
      <c r="G46" s="35"/>
    </row>
    <row r="47" spans="1:7" s="10" customFormat="1" ht="15.75">
      <c r="A47" s="42"/>
      <c r="B47" s="44"/>
      <c r="C47" s="33">
        <v>220</v>
      </c>
      <c r="D47" s="23" t="b">
        <f>E9=SUM(E10:E14)</f>
        <v>1</v>
      </c>
      <c r="E47" s="34" t="s">
        <v>906</v>
      </c>
      <c r="F47" s="35"/>
      <c r="G47" s="35"/>
    </row>
    <row r="48" spans="1:7" s="10" customFormat="1" ht="15.75">
      <c r="A48" s="42"/>
      <c r="B48" s="44"/>
      <c r="C48" s="33">
        <v>230</v>
      </c>
      <c r="D48" s="23" t="b">
        <f>E15=SUM(E16:E20)</f>
        <v>1</v>
      </c>
      <c r="E48" s="34" t="s">
        <v>907</v>
      </c>
      <c r="F48" s="35"/>
      <c r="G48" s="35"/>
    </row>
    <row r="49" spans="1:7" s="5" customFormat="1" ht="15.75">
      <c r="A49" s="16"/>
      <c r="B49" s="44"/>
      <c r="C49" s="33">
        <v>240</v>
      </c>
      <c r="D49" s="23" t="b">
        <f>F5=F6+F7+F8</f>
        <v>1</v>
      </c>
      <c r="E49" s="34" t="s">
        <v>908</v>
      </c>
      <c r="F49" s="35"/>
      <c r="G49" s="35"/>
    </row>
    <row r="50" spans="1:7" s="10" customFormat="1" ht="15.75">
      <c r="A50" s="42"/>
      <c r="B50" s="44"/>
      <c r="C50" s="33">
        <v>250</v>
      </c>
      <c r="D50" s="23" t="b">
        <f>F9=SUM(F10:F14)</f>
        <v>1</v>
      </c>
      <c r="E50" s="34" t="s">
        <v>909</v>
      </c>
      <c r="F50" s="35"/>
      <c r="G50" s="35"/>
    </row>
    <row r="51" spans="1:7" s="10" customFormat="1" ht="15.75">
      <c r="A51" s="42"/>
      <c r="B51" s="44"/>
      <c r="C51" s="33">
        <v>260</v>
      </c>
      <c r="D51" s="23" t="b">
        <f>F15=SUM(F16:F20)</f>
        <v>1</v>
      </c>
      <c r="E51" s="34" t="s">
        <v>910</v>
      </c>
      <c r="F51" s="35"/>
      <c r="G51" s="35"/>
    </row>
    <row r="52" spans="1:7" s="5" customFormat="1" ht="15.75">
      <c r="A52" s="16"/>
      <c r="B52" s="44"/>
      <c r="C52" s="33">
        <v>270</v>
      </c>
      <c r="D52" s="23" t="b">
        <f>H5=H6+H7+H8</f>
        <v>1</v>
      </c>
      <c r="E52" s="34" t="s">
        <v>911</v>
      </c>
      <c r="F52" s="35"/>
      <c r="G52" s="35"/>
    </row>
    <row r="53" spans="1:7" s="10" customFormat="1" ht="15.75">
      <c r="A53" s="42"/>
      <c r="B53" s="44"/>
      <c r="C53" s="33">
        <v>280</v>
      </c>
      <c r="D53" s="23" t="b">
        <f>H9=SUM(H10:H14)</f>
        <v>1</v>
      </c>
      <c r="E53" s="34" t="s">
        <v>912</v>
      </c>
      <c r="F53" s="35"/>
      <c r="G53" s="35"/>
    </row>
    <row r="54" spans="1:7" s="10" customFormat="1" ht="15.75">
      <c r="A54" s="42"/>
      <c r="B54" s="44"/>
      <c r="C54" s="33">
        <v>290</v>
      </c>
      <c r="D54" s="23" t="b">
        <f>H15=SUM(H16:H20)</f>
        <v>1</v>
      </c>
      <c r="E54" s="34" t="s">
        <v>913</v>
      </c>
      <c r="F54" s="35"/>
      <c r="G54" s="35"/>
    </row>
    <row r="55" spans="1:7" s="10" customFormat="1" ht="15.75">
      <c r="A55" s="42"/>
      <c r="B55" s="44"/>
      <c r="C55" s="33">
        <v>470</v>
      </c>
      <c r="D55" s="23" t="b">
        <f>IF(E5,TRUE,FALSE)=IF(H5,TRUE,FALSE)</f>
        <v>1</v>
      </c>
      <c r="E55" s="34" t="s">
        <v>914</v>
      </c>
      <c r="F55" s="35"/>
      <c r="G55" s="35"/>
    </row>
    <row r="56" spans="1:7" s="10" customFormat="1" ht="15.75">
      <c r="A56" s="42"/>
      <c r="B56" s="44"/>
      <c r="C56" s="33">
        <v>480</v>
      </c>
      <c r="D56" s="23" t="b">
        <f t="shared" ref="D56:D70" si="1">IF(E6,TRUE,FALSE)=IF(H6,TRUE,FALSE)</f>
        <v>1</v>
      </c>
      <c r="E56" s="34" t="s">
        <v>915</v>
      </c>
      <c r="F56" s="35"/>
      <c r="G56" s="35"/>
    </row>
    <row r="57" spans="1:7" s="10" customFormat="1" ht="15.75">
      <c r="A57" s="42"/>
      <c r="B57" s="44"/>
      <c r="C57" s="33">
        <v>490</v>
      </c>
      <c r="D57" s="23" t="b">
        <f t="shared" si="1"/>
        <v>1</v>
      </c>
      <c r="E57" s="34" t="s">
        <v>916</v>
      </c>
      <c r="F57" s="35"/>
      <c r="G57" s="35"/>
    </row>
    <row r="58" spans="1:7" s="10" customFormat="1" ht="15.75">
      <c r="A58" s="42"/>
      <c r="B58" s="44"/>
      <c r="C58" s="33">
        <v>500</v>
      </c>
      <c r="D58" s="23" t="b">
        <f t="shared" si="1"/>
        <v>1</v>
      </c>
      <c r="E58" s="34" t="s">
        <v>917</v>
      </c>
      <c r="F58" s="35"/>
      <c r="G58" s="35"/>
    </row>
    <row r="59" spans="1:7" s="10" customFormat="1" ht="15.75">
      <c r="A59" s="42"/>
      <c r="B59" s="44"/>
      <c r="C59" s="33">
        <v>510</v>
      </c>
      <c r="D59" s="23" t="b">
        <f t="shared" si="1"/>
        <v>1</v>
      </c>
      <c r="E59" s="34" t="s">
        <v>918</v>
      </c>
      <c r="F59" s="35"/>
      <c r="G59" s="35"/>
    </row>
    <row r="60" spans="1:7" s="10" customFormat="1" ht="15.75">
      <c r="A60" s="42"/>
      <c r="B60" s="44"/>
      <c r="C60" s="33">
        <v>520</v>
      </c>
      <c r="D60" s="23" t="b">
        <f t="shared" si="1"/>
        <v>1</v>
      </c>
      <c r="E60" s="34" t="s">
        <v>919</v>
      </c>
      <c r="F60" s="35"/>
      <c r="G60" s="35"/>
    </row>
    <row r="61" spans="1:7" s="10" customFormat="1" ht="15.75">
      <c r="A61" s="42"/>
      <c r="B61" s="44"/>
      <c r="C61" s="33">
        <v>530</v>
      </c>
      <c r="D61" s="23" t="b">
        <f t="shared" si="1"/>
        <v>1</v>
      </c>
      <c r="E61" s="34" t="s">
        <v>920</v>
      </c>
      <c r="F61" s="35"/>
      <c r="G61" s="35"/>
    </row>
    <row r="62" spans="1:7" s="10" customFormat="1" ht="15.75">
      <c r="A62" s="42"/>
      <c r="B62" s="44"/>
      <c r="C62" s="33">
        <v>540</v>
      </c>
      <c r="D62" s="23" t="b">
        <f t="shared" si="1"/>
        <v>1</v>
      </c>
      <c r="E62" s="34" t="s">
        <v>921</v>
      </c>
      <c r="F62" s="35"/>
      <c r="G62" s="35"/>
    </row>
    <row r="63" spans="1:7" s="10" customFormat="1" ht="15.75">
      <c r="A63" s="42"/>
      <c r="B63" s="44"/>
      <c r="C63" s="33">
        <v>550</v>
      </c>
      <c r="D63" s="23" t="b">
        <f t="shared" si="1"/>
        <v>1</v>
      </c>
      <c r="E63" s="34" t="s">
        <v>922</v>
      </c>
      <c r="F63" s="35"/>
      <c r="G63" s="35"/>
    </row>
    <row r="64" spans="1:7" s="10" customFormat="1" ht="15.75">
      <c r="A64" s="42"/>
      <c r="B64" s="44"/>
      <c r="C64" s="33">
        <v>560</v>
      </c>
      <c r="D64" s="23" t="b">
        <f t="shared" si="1"/>
        <v>1</v>
      </c>
      <c r="E64" s="34" t="s">
        <v>923</v>
      </c>
      <c r="F64" s="35"/>
      <c r="G64" s="35"/>
    </row>
    <row r="65" spans="1:7" s="10" customFormat="1" ht="15.75">
      <c r="A65" s="42"/>
      <c r="B65" s="44"/>
      <c r="C65" s="33">
        <v>570</v>
      </c>
      <c r="D65" s="23" t="b">
        <f t="shared" si="1"/>
        <v>1</v>
      </c>
      <c r="E65" s="34" t="s">
        <v>924</v>
      </c>
      <c r="F65" s="35"/>
      <c r="G65" s="35"/>
    </row>
    <row r="66" spans="1:7" s="10" customFormat="1" ht="15.75">
      <c r="A66" s="42"/>
      <c r="B66" s="44"/>
      <c r="C66" s="33">
        <v>580</v>
      </c>
      <c r="D66" s="23" t="b">
        <f t="shared" si="1"/>
        <v>1</v>
      </c>
      <c r="E66" s="34" t="s">
        <v>925</v>
      </c>
      <c r="F66" s="35"/>
      <c r="G66" s="35"/>
    </row>
    <row r="67" spans="1:7" s="10" customFormat="1" ht="15.75">
      <c r="A67" s="42"/>
      <c r="B67" s="44"/>
      <c r="C67" s="33">
        <v>590</v>
      </c>
      <c r="D67" s="23" t="b">
        <f t="shared" si="1"/>
        <v>1</v>
      </c>
      <c r="E67" s="34" t="s">
        <v>926</v>
      </c>
      <c r="F67" s="35"/>
      <c r="G67" s="35"/>
    </row>
    <row r="68" spans="1:7" s="10" customFormat="1" ht="15.75">
      <c r="A68" s="42"/>
      <c r="B68" s="44"/>
      <c r="C68" s="33">
        <v>600</v>
      </c>
      <c r="D68" s="23" t="b">
        <f t="shared" si="1"/>
        <v>1</v>
      </c>
      <c r="E68" s="34" t="s">
        <v>927</v>
      </c>
      <c r="F68" s="35"/>
      <c r="G68" s="35"/>
    </row>
    <row r="69" spans="1:7" s="10" customFormat="1" ht="15.75">
      <c r="A69" s="42"/>
      <c r="B69" s="44"/>
      <c r="C69" s="33">
        <v>610</v>
      </c>
      <c r="D69" s="23" t="b">
        <f t="shared" si="1"/>
        <v>1</v>
      </c>
      <c r="E69" s="34" t="s">
        <v>928</v>
      </c>
      <c r="F69" s="35"/>
      <c r="G69" s="35"/>
    </row>
    <row r="70" spans="1:7" s="10" customFormat="1" ht="15.75">
      <c r="A70" s="42"/>
      <c r="B70" s="44"/>
      <c r="C70" s="33">
        <v>620</v>
      </c>
      <c r="D70" s="23" t="b">
        <f t="shared" si="1"/>
        <v>1</v>
      </c>
      <c r="E70" s="34" t="s">
        <v>929</v>
      </c>
      <c r="F70" s="35"/>
      <c r="G70" s="35"/>
    </row>
    <row r="71" spans="1:7" s="10" customFormat="1" ht="15.75">
      <c r="A71" s="42"/>
      <c r="B71" s="44"/>
      <c r="C71" s="33">
        <v>630</v>
      </c>
      <c r="D71" s="23" t="b">
        <f>IF(E22,TRUE,FALSE)=IF(H22,TRUE,FALSE)</f>
        <v>1</v>
      </c>
      <c r="E71" s="34" t="s">
        <v>930</v>
      </c>
      <c r="F71" s="35"/>
      <c r="G71" s="35"/>
    </row>
    <row r="72" spans="1:7" s="10" customFormat="1" ht="16.5" customHeight="1">
      <c r="A72" s="42"/>
      <c r="B72" s="44"/>
      <c r="C72" s="33">
        <v>640</v>
      </c>
      <c r="D72" s="23" t="b">
        <f>H22=H5+H9+H15</f>
        <v>1</v>
      </c>
      <c r="E72" s="34" t="s">
        <v>931</v>
      </c>
      <c r="F72" s="35"/>
      <c r="G72" s="35"/>
    </row>
    <row r="73" spans="1:7" s="10" customFormat="1" ht="16.5" customHeight="1">
      <c r="A73" s="42"/>
      <c r="B73" s="44"/>
      <c r="C73" s="33">
        <v>650</v>
      </c>
      <c r="D73" s="23" t="b">
        <f>D22=D5+D9+D15</f>
        <v>1</v>
      </c>
      <c r="E73" s="34" t="s">
        <v>932</v>
      </c>
      <c r="F73" s="35"/>
      <c r="G73" s="35"/>
    </row>
    <row r="74" spans="1:7" s="10" customFormat="1" ht="16.5" customHeight="1">
      <c r="A74" s="42"/>
      <c r="B74" s="44"/>
      <c r="C74" s="33">
        <v>660</v>
      </c>
      <c r="D74" s="23" t="b">
        <f>E22=E5+E9+E15</f>
        <v>1</v>
      </c>
      <c r="E74" s="34" t="s">
        <v>933</v>
      </c>
      <c r="F74" s="35"/>
      <c r="G74" s="35"/>
    </row>
    <row r="75" spans="1:7" s="10" customFormat="1" ht="16.5" customHeight="1">
      <c r="A75" s="728" t="s">
        <v>1486</v>
      </c>
      <c r="B75" s="44"/>
      <c r="C75" s="729">
        <v>670</v>
      </c>
      <c r="D75" s="730" t="b">
        <f>F22=F5+F9+F15</f>
        <v>1</v>
      </c>
      <c r="E75" s="734" t="s">
        <v>1492</v>
      </c>
      <c r="F75" s="35"/>
      <c r="G75" s="35"/>
    </row>
    <row r="76" spans="1:7" s="10" customFormat="1" ht="16.5" customHeight="1">
      <c r="A76" s="42"/>
      <c r="B76" s="44"/>
      <c r="C76" s="33">
        <v>680</v>
      </c>
      <c r="D76" s="23" t="b">
        <f>F22='1.1'!E6</f>
        <v>1</v>
      </c>
      <c r="E76" s="34" t="s">
        <v>934</v>
      </c>
      <c r="F76" s="35"/>
      <c r="G76" s="35"/>
    </row>
    <row r="77" spans="1:7" ht="13.5">
      <c r="A77" s="728" t="s">
        <v>1489</v>
      </c>
      <c r="C77" s="729">
        <v>690</v>
      </c>
      <c r="D77" s="730" t="b">
        <f>F21=0</f>
        <v>1</v>
      </c>
      <c r="E77" s="734" t="s">
        <v>1480</v>
      </c>
    </row>
  </sheetData>
  <customSheetViews>
    <customSheetView guid="{5D819D0C-25F7-408A-B978-F4F86F7655CA}" showPageBreaks="1" showRuler="0">
      <selection activeCell="A23" sqref="A23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75" showGridLines="0" showRuler="0"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75" showGridLines="0" showRuler="0">
      <pageMargins left="0.75" right="0.75" top="1" bottom="1" header="0.5" footer="0.5"/>
      <pageSetup paperSize="8" scale="85" orientation="portrait" r:id="rId3"/>
      <headerFooter alignWithMargins="0"/>
    </customSheetView>
  </customSheetViews>
  <mergeCells count="1">
    <mergeCell ref="B23:H23"/>
  </mergeCells>
  <phoneticPr fontId="0" type="noConversion"/>
  <pageMargins left="0.26" right="0.44" top="1" bottom="1" header="0.5" footer="0.5"/>
  <pageSetup paperSize="8" scale="65" orientation="landscape" r:id="rId4"/>
  <headerFooter alignWithMargins="0"/>
  <rowBreaks count="1" manualBreakCount="1">
    <brk id="25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K81"/>
  <sheetViews>
    <sheetView showGridLines="0" zoomScaleNormal="100" zoomScaleSheetLayoutView="100" workbookViewId="0"/>
  </sheetViews>
  <sheetFormatPr defaultColWidth="9.140625" defaultRowHeight="12.75"/>
  <cols>
    <col min="1" max="1" width="42.28515625" customWidth="1"/>
    <col min="2" max="3" width="9.140625" customWidth="1"/>
    <col min="4" max="4" width="10" customWidth="1"/>
    <col min="5" max="5" width="10.42578125" customWidth="1"/>
    <col min="6" max="6" width="12.140625" customWidth="1"/>
    <col min="7" max="7" width="11.42578125" customWidth="1"/>
    <col min="8" max="9" width="9.140625" customWidth="1"/>
    <col min="10" max="10" width="46" customWidth="1"/>
    <col min="11" max="11" width="27.7109375" customWidth="1"/>
    <col min="12" max="12" width="9.140625" customWidth="1"/>
    <col min="13" max="13" width="21.5703125" customWidth="1"/>
  </cols>
  <sheetData>
    <row r="1" spans="1:8" ht="16.5" thickBot="1">
      <c r="A1" s="171" t="s">
        <v>935</v>
      </c>
      <c r="B1" s="208"/>
      <c r="C1" s="208"/>
      <c r="D1" s="207"/>
      <c r="E1" s="208"/>
      <c r="F1" s="208"/>
      <c r="G1" s="208"/>
      <c r="H1" s="208"/>
    </row>
    <row r="2" spans="1:8" ht="153" customHeight="1" thickBot="1">
      <c r="A2" s="289" t="s">
        <v>559</v>
      </c>
      <c r="B2" s="200" t="s">
        <v>90</v>
      </c>
      <c r="C2" s="290"/>
      <c r="D2" s="293" t="s">
        <v>20</v>
      </c>
      <c r="E2" s="294" t="s">
        <v>30</v>
      </c>
      <c r="F2" s="293" t="s">
        <v>21</v>
      </c>
      <c r="G2" s="293" t="s">
        <v>22</v>
      </c>
      <c r="H2" s="275" t="s">
        <v>23</v>
      </c>
    </row>
    <row r="3" spans="1:8" ht="65.25" customHeight="1" thickBot="1">
      <c r="A3" s="281"/>
      <c r="B3" s="291"/>
      <c r="C3" s="291"/>
      <c r="D3" s="295" t="s">
        <v>258</v>
      </c>
      <c r="E3" s="295" t="s">
        <v>24</v>
      </c>
      <c r="F3" s="279" t="s">
        <v>25</v>
      </c>
      <c r="G3" s="279" t="s">
        <v>26</v>
      </c>
      <c r="H3" s="292"/>
    </row>
    <row r="4" spans="1:8" s="2" customFormat="1" ht="15.75" thickBot="1">
      <c r="A4" s="210"/>
      <c r="B4" s="285"/>
      <c r="C4" s="211" t="s">
        <v>405</v>
      </c>
      <c r="D4" s="176" t="s">
        <v>339</v>
      </c>
      <c r="E4" s="286" t="s">
        <v>340</v>
      </c>
      <c r="F4" s="287" t="s">
        <v>341</v>
      </c>
      <c r="G4" s="176" t="s">
        <v>342</v>
      </c>
      <c r="H4" s="176" t="s">
        <v>200</v>
      </c>
    </row>
    <row r="5" spans="1:8" ht="16.5" customHeight="1">
      <c r="A5" s="180" t="s">
        <v>514</v>
      </c>
      <c r="B5" s="181" t="s">
        <v>27</v>
      </c>
      <c r="C5" s="252">
        <v>7100</v>
      </c>
      <c r="D5" s="524">
        <f>SUM(D6:D10)</f>
        <v>300</v>
      </c>
      <c r="E5" s="524">
        <f>SUM(E6:E10)</f>
        <v>300</v>
      </c>
      <c r="F5" s="524">
        <f>SUM(F6:F10)</f>
        <v>50</v>
      </c>
      <c r="G5" s="524">
        <f>SUM(G6:G10)</f>
        <v>50</v>
      </c>
      <c r="H5" s="524">
        <f>SUM(H6:H10)</f>
        <v>500</v>
      </c>
    </row>
    <row r="6" spans="1:8" ht="15">
      <c r="A6" s="186" t="s">
        <v>551</v>
      </c>
      <c r="B6" s="187" t="s">
        <v>552</v>
      </c>
      <c r="C6" s="179">
        <v>7110</v>
      </c>
      <c r="D6" s="751">
        <v>60</v>
      </c>
      <c r="E6" s="751">
        <v>60</v>
      </c>
      <c r="F6" s="751">
        <v>10</v>
      </c>
      <c r="G6" s="523">
        <v>10</v>
      </c>
      <c r="H6" s="751">
        <v>100</v>
      </c>
    </row>
    <row r="7" spans="1:8" ht="15">
      <c r="A7" s="186" t="s">
        <v>553</v>
      </c>
      <c r="B7" s="187" t="s">
        <v>28</v>
      </c>
      <c r="C7" s="179">
        <v>7120</v>
      </c>
      <c r="D7" s="751">
        <v>60</v>
      </c>
      <c r="E7" s="751">
        <v>60</v>
      </c>
      <c r="F7" s="751">
        <v>10</v>
      </c>
      <c r="G7" s="523">
        <v>10</v>
      </c>
      <c r="H7" s="751">
        <v>100</v>
      </c>
    </row>
    <row r="8" spans="1:8" ht="15">
      <c r="A8" s="186" t="s">
        <v>555</v>
      </c>
      <c r="B8" s="187" t="s">
        <v>28</v>
      </c>
      <c r="C8" s="179">
        <v>7130</v>
      </c>
      <c r="D8" s="751">
        <v>60</v>
      </c>
      <c r="E8" s="751">
        <v>60</v>
      </c>
      <c r="F8" s="751">
        <v>10</v>
      </c>
      <c r="G8" s="523">
        <v>10</v>
      </c>
      <c r="H8" s="751">
        <v>100</v>
      </c>
    </row>
    <row r="9" spans="1:8" ht="15">
      <c r="A9" s="186" t="s">
        <v>29</v>
      </c>
      <c r="B9" s="187" t="s">
        <v>28</v>
      </c>
      <c r="C9" s="179">
        <v>7140</v>
      </c>
      <c r="D9" s="751">
        <v>60</v>
      </c>
      <c r="E9" s="751">
        <v>60</v>
      </c>
      <c r="F9" s="751">
        <v>10</v>
      </c>
      <c r="G9" s="523">
        <v>10</v>
      </c>
      <c r="H9" s="751">
        <v>100</v>
      </c>
    </row>
    <row r="10" spans="1:8" ht="15">
      <c r="A10" s="186" t="s">
        <v>557</v>
      </c>
      <c r="B10" s="187" t="s">
        <v>28</v>
      </c>
      <c r="C10" s="179">
        <v>7150</v>
      </c>
      <c r="D10" s="751">
        <v>60</v>
      </c>
      <c r="E10" s="751">
        <v>60</v>
      </c>
      <c r="F10" s="751">
        <v>10</v>
      </c>
      <c r="G10" s="523">
        <v>10</v>
      </c>
      <c r="H10" s="751">
        <v>100</v>
      </c>
    </row>
    <row r="11" spans="1:8" ht="15">
      <c r="A11" s="180" t="s">
        <v>512</v>
      </c>
      <c r="B11" s="181" t="s">
        <v>93</v>
      </c>
      <c r="C11" s="179">
        <v>7160</v>
      </c>
      <c r="D11" s="524">
        <f>SUM(D12:D16)</f>
        <v>300</v>
      </c>
      <c r="E11" s="524">
        <f>SUM(E12:E16)</f>
        <v>300</v>
      </c>
      <c r="F11" s="524">
        <f>SUM(F12:F16)</f>
        <v>50</v>
      </c>
      <c r="G11" s="524">
        <f>SUM(G12:G16)</f>
        <v>50</v>
      </c>
      <c r="H11" s="753">
        <v>500</v>
      </c>
    </row>
    <row r="12" spans="1:8" ht="15">
      <c r="A12" s="186" t="s">
        <v>551</v>
      </c>
      <c r="B12" s="187" t="s">
        <v>552</v>
      </c>
      <c r="C12" s="179">
        <v>7170</v>
      </c>
      <c r="D12" s="751">
        <v>60</v>
      </c>
      <c r="E12" s="751">
        <v>60</v>
      </c>
      <c r="F12" s="751">
        <v>10</v>
      </c>
      <c r="G12" s="523">
        <v>10</v>
      </c>
      <c r="H12" s="751">
        <v>100</v>
      </c>
    </row>
    <row r="13" spans="1:8" ht="15">
      <c r="A13" s="186" t="s">
        <v>553</v>
      </c>
      <c r="B13" s="187" t="s">
        <v>28</v>
      </c>
      <c r="C13" s="179">
        <v>7180</v>
      </c>
      <c r="D13" s="751">
        <v>60</v>
      </c>
      <c r="E13" s="751">
        <v>60</v>
      </c>
      <c r="F13" s="751">
        <v>10</v>
      </c>
      <c r="G13" s="523">
        <v>10</v>
      </c>
      <c r="H13" s="751">
        <v>100</v>
      </c>
    </row>
    <row r="14" spans="1:8" ht="15">
      <c r="A14" s="186" t="s">
        <v>555</v>
      </c>
      <c r="B14" s="187" t="s">
        <v>28</v>
      </c>
      <c r="C14" s="179">
        <v>7190</v>
      </c>
      <c r="D14" s="751">
        <v>60</v>
      </c>
      <c r="E14" s="751">
        <v>60</v>
      </c>
      <c r="F14" s="751">
        <v>10</v>
      </c>
      <c r="G14" s="523">
        <v>10</v>
      </c>
      <c r="H14" s="751">
        <v>100</v>
      </c>
    </row>
    <row r="15" spans="1:8" ht="15">
      <c r="A15" s="186" t="s">
        <v>556</v>
      </c>
      <c r="B15" s="187" t="s">
        <v>28</v>
      </c>
      <c r="C15" s="179">
        <v>7200</v>
      </c>
      <c r="D15" s="751">
        <v>60</v>
      </c>
      <c r="E15" s="751">
        <v>60</v>
      </c>
      <c r="F15" s="751">
        <v>10</v>
      </c>
      <c r="G15" s="523">
        <v>10</v>
      </c>
      <c r="H15" s="751">
        <v>100</v>
      </c>
    </row>
    <row r="16" spans="1:8" ht="15.75" thickBot="1">
      <c r="A16" s="186" t="s">
        <v>557</v>
      </c>
      <c r="B16" s="187" t="s">
        <v>28</v>
      </c>
      <c r="C16" s="179">
        <v>7210</v>
      </c>
      <c r="D16" s="752">
        <v>60</v>
      </c>
      <c r="E16" s="752">
        <v>60</v>
      </c>
      <c r="F16" s="752">
        <v>10</v>
      </c>
      <c r="G16" s="542">
        <v>10</v>
      </c>
      <c r="H16" s="752">
        <v>100</v>
      </c>
    </row>
    <row r="17" spans="1:10" ht="15.75" thickBot="1">
      <c r="A17" s="180" t="s">
        <v>511</v>
      </c>
      <c r="B17" s="187"/>
      <c r="C17" s="202">
        <v>7250</v>
      </c>
      <c r="D17" s="543"/>
      <c r="E17" s="544"/>
      <c r="F17" s="544"/>
      <c r="G17" s="545"/>
      <c r="H17" s="754">
        <v>0</v>
      </c>
    </row>
    <row r="18" spans="1:10" ht="15.75" thickBot="1">
      <c r="A18" s="213" t="s">
        <v>380</v>
      </c>
      <c r="B18" s="185"/>
      <c r="C18" s="288">
        <v>7299</v>
      </c>
      <c r="D18" s="546">
        <f>SUM(D5,D11)</f>
        <v>600</v>
      </c>
      <c r="E18" s="546">
        <f>SUM(E5,E11)</f>
        <v>600</v>
      </c>
      <c r="F18" s="546">
        <f>SUM(F5,F11)</f>
        <v>100</v>
      </c>
      <c r="G18" s="546">
        <f>SUM(G5,G11)</f>
        <v>100</v>
      </c>
      <c r="H18" s="755">
        <v>1000</v>
      </c>
      <c r="I18" s="548">
        <f>H18-'1.1'!E7</f>
        <v>0</v>
      </c>
    </row>
    <row r="19" spans="1:10" ht="15.75">
      <c r="A19" s="769"/>
      <c r="B19" s="769"/>
      <c r="C19" s="769"/>
      <c r="D19" s="770"/>
      <c r="E19" s="770"/>
      <c r="F19" s="768"/>
      <c r="G19" s="768"/>
      <c r="H19" s="768"/>
    </row>
    <row r="20" spans="1:10">
      <c r="A20" s="9"/>
    </row>
    <row r="21" spans="1:10">
      <c r="A21" s="9"/>
    </row>
    <row r="22" spans="1:10" s="10" customFormat="1" ht="15.75">
      <c r="A22" s="42"/>
      <c r="B22" s="44"/>
      <c r="C22" s="22">
        <v>10</v>
      </c>
      <c r="D22" s="23" t="b">
        <f t="shared" ref="D22:D33" si="0">H5=D5+E5-F5-G5</f>
        <v>1</v>
      </c>
      <c r="E22" s="34" t="s">
        <v>936</v>
      </c>
      <c r="F22" s="36"/>
      <c r="G22" s="36"/>
      <c r="H22" s="36"/>
      <c r="I22" s="45"/>
      <c r="J22" s="45"/>
    </row>
    <row r="23" spans="1:10" s="10" customFormat="1" ht="15.75">
      <c r="A23" s="42"/>
      <c r="B23" s="44"/>
      <c r="C23" s="22">
        <v>20</v>
      </c>
      <c r="D23" s="23" t="b">
        <f t="shared" si="0"/>
        <v>1</v>
      </c>
      <c r="E23" s="34" t="s">
        <v>937</v>
      </c>
      <c r="F23" s="36"/>
      <c r="G23" s="36"/>
      <c r="H23" s="36"/>
      <c r="I23" s="45"/>
      <c r="J23" s="45"/>
    </row>
    <row r="24" spans="1:10" s="10" customFormat="1" ht="15.75">
      <c r="A24" s="42"/>
      <c r="B24" s="44"/>
      <c r="C24" s="22">
        <v>30</v>
      </c>
      <c r="D24" s="23" t="b">
        <f t="shared" si="0"/>
        <v>1</v>
      </c>
      <c r="E24" s="34" t="s">
        <v>938</v>
      </c>
      <c r="F24" s="36"/>
      <c r="G24" s="36"/>
      <c r="H24" s="36"/>
      <c r="I24" s="45"/>
      <c r="J24" s="45"/>
    </row>
    <row r="25" spans="1:10" s="10" customFormat="1" ht="15.75">
      <c r="A25" s="42"/>
      <c r="B25" s="44"/>
      <c r="C25" s="22">
        <v>40</v>
      </c>
      <c r="D25" s="23" t="b">
        <f t="shared" si="0"/>
        <v>1</v>
      </c>
      <c r="E25" s="34" t="s">
        <v>939</v>
      </c>
      <c r="F25" s="36"/>
      <c r="G25" s="36"/>
      <c r="H25" s="36"/>
      <c r="I25" s="45"/>
      <c r="J25" s="45"/>
    </row>
    <row r="26" spans="1:10" s="10" customFormat="1" ht="15.75">
      <c r="A26" s="42"/>
      <c r="B26" s="44"/>
      <c r="C26" s="22">
        <v>50</v>
      </c>
      <c r="D26" s="23" t="b">
        <f t="shared" si="0"/>
        <v>1</v>
      </c>
      <c r="E26" s="34" t="s">
        <v>940</v>
      </c>
      <c r="F26" s="36"/>
      <c r="G26" s="36"/>
      <c r="H26" s="36"/>
      <c r="I26" s="45"/>
      <c r="J26" s="45"/>
    </row>
    <row r="27" spans="1:10" s="10" customFormat="1" ht="15.75">
      <c r="A27" s="42"/>
      <c r="B27" s="44"/>
      <c r="C27" s="22">
        <v>60</v>
      </c>
      <c r="D27" s="23" t="b">
        <f t="shared" si="0"/>
        <v>1</v>
      </c>
      <c r="E27" s="34" t="s">
        <v>941</v>
      </c>
      <c r="F27" s="36"/>
      <c r="G27" s="36"/>
      <c r="H27" s="36"/>
      <c r="I27" s="45"/>
      <c r="J27" s="45"/>
    </row>
    <row r="28" spans="1:10" s="10" customFormat="1" ht="15.75">
      <c r="A28" s="42"/>
      <c r="B28" s="44"/>
      <c r="C28" s="22">
        <v>70</v>
      </c>
      <c r="D28" s="23" t="b">
        <f t="shared" si="0"/>
        <v>1</v>
      </c>
      <c r="E28" s="34" t="s">
        <v>942</v>
      </c>
      <c r="F28" s="36"/>
      <c r="G28" s="36"/>
      <c r="H28" s="36"/>
      <c r="I28" s="45"/>
      <c r="J28" s="45"/>
    </row>
    <row r="29" spans="1:10" s="10" customFormat="1" ht="15.75">
      <c r="A29" s="42"/>
      <c r="B29" s="44"/>
      <c r="C29" s="22">
        <v>80</v>
      </c>
      <c r="D29" s="23" t="b">
        <f t="shared" si="0"/>
        <v>1</v>
      </c>
      <c r="E29" s="34" t="s">
        <v>943</v>
      </c>
      <c r="F29" s="36"/>
      <c r="G29" s="36"/>
      <c r="H29" s="36"/>
      <c r="I29" s="45"/>
      <c r="J29" s="45"/>
    </row>
    <row r="30" spans="1:10" s="10" customFormat="1" ht="15.75">
      <c r="A30" s="42"/>
      <c r="B30" s="44"/>
      <c r="C30" s="22">
        <v>90</v>
      </c>
      <c r="D30" s="23" t="b">
        <f t="shared" si="0"/>
        <v>1</v>
      </c>
      <c r="E30" s="34" t="s">
        <v>944</v>
      </c>
      <c r="F30" s="36"/>
      <c r="G30" s="36"/>
      <c r="H30" s="36"/>
      <c r="I30" s="45"/>
      <c r="J30" s="45"/>
    </row>
    <row r="31" spans="1:10" s="10" customFormat="1" ht="15.75">
      <c r="A31" s="42"/>
      <c r="B31" s="44"/>
      <c r="C31" s="22">
        <v>100</v>
      </c>
      <c r="D31" s="23" t="b">
        <f t="shared" si="0"/>
        <v>1</v>
      </c>
      <c r="E31" s="34" t="s">
        <v>945</v>
      </c>
      <c r="F31" s="36"/>
      <c r="G31" s="36"/>
      <c r="H31" s="36"/>
      <c r="I31" s="45"/>
      <c r="J31" s="45"/>
    </row>
    <row r="32" spans="1:10" s="10" customFormat="1" ht="15.75">
      <c r="A32" s="42"/>
      <c r="B32" s="44"/>
      <c r="C32" s="22">
        <v>110</v>
      </c>
      <c r="D32" s="23" t="b">
        <f t="shared" si="0"/>
        <v>1</v>
      </c>
      <c r="E32" s="34" t="s">
        <v>946</v>
      </c>
      <c r="F32" s="36"/>
      <c r="G32" s="36"/>
      <c r="H32" s="36"/>
      <c r="I32" s="45"/>
      <c r="J32" s="45"/>
    </row>
    <row r="33" spans="1:11" s="10" customFormat="1" ht="15.75">
      <c r="A33" s="42"/>
      <c r="B33" s="44"/>
      <c r="C33" s="22">
        <v>120</v>
      </c>
      <c r="D33" s="23" t="b">
        <f t="shared" si="0"/>
        <v>1</v>
      </c>
      <c r="E33" s="34" t="s">
        <v>947</v>
      </c>
      <c r="F33" s="36"/>
      <c r="G33" s="36"/>
      <c r="H33" s="36"/>
      <c r="I33" s="45"/>
      <c r="J33" s="45"/>
    </row>
    <row r="34" spans="1:11" s="10" customFormat="1" ht="15.75">
      <c r="A34" s="728" t="s">
        <v>1486</v>
      </c>
      <c r="B34" s="44"/>
      <c r="C34" s="747">
        <v>130</v>
      </c>
      <c r="D34" s="730" t="b">
        <f>H18=D18+E18-F18-G18</f>
        <v>1</v>
      </c>
      <c r="E34" s="728" t="s">
        <v>1494</v>
      </c>
      <c r="F34" s="36"/>
      <c r="G34" s="36"/>
      <c r="H34" s="36"/>
      <c r="I34" s="45"/>
      <c r="J34" s="45"/>
    </row>
    <row r="35" spans="1:11" s="10" customFormat="1" ht="15.75">
      <c r="A35" s="42"/>
      <c r="B35" s="44"/>
      <c r="C35" s="22">
        <v>140</v>
      </c>
      <c r="D35" s="23" t="b">
        <f>H5=SUM('7.b'!C4:E4)</f>
        <v>1</v>
      </c>
      <c r="E35" s="34" t="s">
        <v>948</v>
      </c>
      <c r="F35" s="36"/>
      <c r="G35" s="36"/>
      <c r="H35" s="36"/>
      <c r="I35" s="45"/>
      <c r="J35" s="45"/>
    </row>
    <row r="36" spans="1:11" s="10" customFormat="1" ht="15.75">
      <c r="A36" s="42"/>
      <c r="B36" s="44"/>
      <c r="C36" s="22">
        <v>150</v>
      </c>
      <c r="D36" s="23" t="b">
        <f>H6=SUM('7.b'!C5:E5)</f>
        <v>1</v>
      </c>
      <c r="E36" s="34" t="s">
        <v>949</v>
      </c>
      <c r="F36" s="36"/>
      <c r="G36" s="36"/>
      <c r="H36" s="36"/>
      <c r="I36" s="45"/>
      <c r="J36" s="45"/>
    </row>
    <row r="37" spans="1:11" s="10" customFormat="1" ht="15.75">
      <c r="A37" s="42"/>
      <c r="B37" s="44"/>
      <c r="C37" s="22">
        <v>160</v>
      </c>
      <c r="D37" s="23" t="b">
        <f>H7=SUM('7.b'!C6:E6)</f>
        <v>1</v>
      </c>
      <c r="E37" s="34" t="s">
        <v>950</v>
      </c>
      <c r="F37" s="36"/>
      <c r="G37" s="36"/>
      <c r="H37" s="36"/>
      <c r="I37" s="45"/>
      <c r="J37" s="45"/>
    </row>
    <row r="38" spans="1:11" s="10" customFormat="1" ht="15.75">
      <c r="A38" s="42"/>
      <c r="B38" s="44"/>
      <c r="C38" s="22">
        <v>170</v>
      </c>
      <c r="D38" s="23" t="b">
        <f>H8=SUM('7.b'!C7:E7)</f>
        <v>1</v>
      </c>
      <c r="E38" s="34" t="s">
        <v>951</v>
      </c>
      <c r="F38" s="36"/>
      <c r="G38" s="36"/>
      <c r="H38" s="36"/>
      <c r="I38" s="45"/>
      <c r="J38" s="45"/>
    </row>
    <row r="39" spans="1:11" s="10" customFormat="1" ht="15.75">
      <c r="A39" s="42"/>
      <c r="B39" s="44"/>
      <c r="C39" s="22">
        <v>180</v>
      </c>
      <c r="D39" s="23" t="b">
        <f>H9=SUM('7.b'!C8:E8)</f>
        <v>1</v>
      </c>
      <c r="E39" s="34" t="s">
        <v>952</v>
      </c>
      <c r="F39" s="36"/>
      <c r="G39" s="36"/>
      <c r="H39" s="36"/>
      <c r="I39" s="45"/>
      <c r="J39" s="45"/>
    </row>
    <row r="40" spans="1:11" s="10" customFormat="1" ht="15.75">
      <c r="A40" s="42"/>
      <c r="B40" s="44"/>
      <c r="C40" s="22">
        <v>190</v>
      </c>
      <c r="D40" s="23" t="b">
        <f>H10=SUM('7.b'!C9:E9)</f>
        <v>1</v>
      </c>
      <c r="E40" s="34" t="s">
        <v>953</v>
      </c>
      <c r="F40" s="36"/>
      <c r="G40" s="36"/>
      <c r="H40" s="36"/>
      <c r="I40" s="45"/>
      <c r="J40" s="45"/>
    </row>
    <row r="41" spans="1:11" s="10" customFormat="1" ht="15.75">
      <c r="A41" s="42"/>
      <c r="B41" s="44"/>
      <c r="C41" s="22">
        <v>200</v>
      </c>
      <c r="D41" s="23" t="b">
        <f>H11=SUM('7.b'!C10:E10)</f>
        <v>1</v>
      </c>
      <c r="E41" s="34" t="s">
        <v>954</v>
      </c>
      <c r="F41" s="36"/>
      <c r="G41" s="36"/>
      <c r="H41" s="36"/>
      <c r="I41" s="45"/>
      <c r="J41" s="45"/>
    </row>
    <row r="42" spans="1:11" s="10" customFormat="1" ht="15.75">
      <c r="A42" s="42"/>
      <c r="B42" s="44"/>
      <c r="C42" s="22">
        <v>210</v>
      </c>
      <c r="D42" s="23" t="b">
        <f>H12=SUM('7.b'!C11:E11)</f>
        <v>1</v>
      </c>
      <c r="E42" s="34" t="s">
        <v>955</v>
      </c>
      <c r="F42" s="36"/>
      <c r="G42" s="36"/>
      <c r="H42" s="36"/>
      <c r="I42" s="45"/>
      <c r="J42" s="45"/>
    </row>
    <row r="43" spans="1:11" s="10" customFormat="1" ht="15.75">
      <c r="A43" s="42"/>
      <c r="B43" s="44"/>
      <c r="C43" s="22">
        <v>220</v>
      </c>
      <c r="D43" s="23" t="b">
        <f>H13=SUM('7.b'!C12:E12)</f>
        <v>1</v>
      </c>
      <c r="E43" s="34" t="s">
        <v>956</v>
      </c>
      <c r="F43" s="36"/>
      <c r="G43" s="36"/>
      <c r="H43" s="36"/>
      <c r="I43" s="45"/>
      <c r="J43" s="45"/>
    </row>
    <row r="44" spans="1:11" s="10" customFormat="1" ht="15.75">
      <c r="A44" s="42"/>
      <c r="B44" s="44"/>
      <c r="C44" s="22">
        <v>230</v>
      </c>
      <c r="D44" s="23" t="b">
        <f>H14=SUM('7.b'!C13:E13)</f>
        <v>1</v>
      </c>
      <c r="E44" s="34" t="s">
        <v>957</v>
      </c>
      <c r="F44" s="36"/>
      <c r="G44" s="36"/>
      <c r="H44" s="36"/>
      <c r="I44" s="45"/>
      <c r="J44" s="45"/>
    </row>
    <row r="45" spans="1:11" s="10" customFormat="1" ht="15.75">
      <c r="A45" s="42"/>
      <c r="B45" s="44"/>
      <c r="C45" s="22">
        <v>240</v>
      </c>
      <c r="D45" s="23" t="b">
        <f>H15=SUM('7.b'!C14:E14)</f>
        <v>1</v>
      </c>
      <c r="E45" s="34" t="s">
        <v>958</v>
      </c>
      <c r="F45" s="36"/>
      <c r="G45" s="36"/>
      <c r="H45" s="36"/>
      <c r="I45" s="45"/>
      <c r="J45" s="45"/>
    </row>
    <row r="46" spans="1:11" s="10" customFormat="1" ht="15.75">
      <c r="A46" s="42"/>
      <c r="B46" s="44"/>
      <c r="C46" s="22">
        <v>250</v>
      </c>
      <c r="D46" s="23" t="b">
        <f>H16=SUM('7.b'!C15:E15)</f>
        <v>1</v>
      </c>
      <c r="E46" s="34" t="s">
        <v>959</v>
      </c>
      <c r="F46" s="36"/>
      <c r="G46" s="36"/>
      <c r="H46" s="36"/>
      <c r="I46" s="45"/>
      <c r="J46" s="45"/>
    </row>
    <row r="47" spans="1:11" ht="13.5">
      <c r="A47" s="728" t="s">
        <v>1486</v>
      </c>
      <c r="B47" s="2"/>
      <c r="C47" s="747">
        <v>260</v>
      </c>
      <c r="D47" s="730" t="b">
        <f>H18=SUM('7.b'!C16:E16)</f>
        <v>1</v>
      </c>
      <c r="E47" s="728" t="s">
        <v>1495</v>
      </c>
      <c r="F47" s="2"/>
      <c r="G47" s="2"/>
      <c r="H47" s="2"/>
      <c r="I47" s="2"/>
      <c r="J47" s="2"/>
    </row>
    <row r="48" spans="1:11" s="10" customFormat="1" ht="15.75">
      <c r="A48" s="2"/>
      <c r="B48" s="44"/>
      <c r="C48" s="22">
        <v>270</v>
      </c>
      <c r="D48" s="23" t="b">
        <f>IF(E5,TRUE,FALSE)=OR(IF(F5,TRUE,FALSE),IF(G5,TRUE,FALSE))</f>
        <v>1</v>
      </c>
      <c r="E48" s="34" t="s">
        <v>960</v>
      </c>
      <c r="F48" s="36"/>
      <c r="G48" s="36"/>
      <c r="H48" s="36"/>
      <c r="I48" s="45"/>
      <c r="J48" s="45"/>
      <c r="K48" s="39"/>
    </row>
    <row r="49" spans="1:11" s="10" customFormat="1" ht="15.75">
      <c r="A49" s="42"/>
      <c r="B49" s="44"/>
      <c r="C49" s="22">
        <v>280</v>
      </c>
      <c r="D49" s="23" t="b">
        <f t="shared" ref="D49:D59" si="1">IF(E6,TRUE,FALSE)=OR(IF(F6,TRUE,FALSE),IF(G6,TRUE,FALSE))</f>
        <v>1</v>
      </c>
      <c r="E49" s="34" t="s">
        <v>961</v>
      </c>
      <c r="F49" s="36"/>
      <c r="G49" s="36"/>
      <c r="H49" s="36"/>
      <c r="I49" s="45"/>
      <c r="J49" s="45"/>
      <c r="K49" s="39"/>
    </row>
    <row r="50" spans="1:11" s="10" customFormat="1" ht="15.75">
      <c r="A50" s="42"/>
      <c r="B50" s="44"/>
      <c r="C50" s="22">
        <v>290</v>
      </c>
      <c r="D50" s="23" t="b">
        <f t="shared" si="1"/>
        <v>1</v>
      </c>
      <c r="E50" s="34" t="s">
        <v>962</v>
      </c>
      <c r="F50" s="36"/>
      <c r="G50" s="36"/>
      <c r="H50" s="36"/>
      <c r="I50" s="45"/>
      <c r="J50" s="45"/>
      <c r="K50" s="39"/>
    </row>
    <row r="51" spans="1:11" s="10" customFormat="1" ht="15.75">
      <c r="A51" s="42"/>
      <c r="B51" s="44"/>
      <c r="C51" s="22">
        <v>300</v>
      </c>
      <c r="D51" s="23" t="b">
        <f t="shared" si="1"/>
        <v>1</v>
      </c>
      <c r="E51" s="34" t="s">
        <v>963</v>
      </c>
      <c r="F51" s="36"/>
      <c r="G51" s="36"/>
      <c r="H51" s="36"/>
      <c r="I51" s="45"/>
      <c r="J51" s="45"/>
      <c r="K51" s="39"/>
    </row>
    <row r="52" spans="1:11" s="10" customFormat="1" ht="15.75">
      <c r="A52" s="42"/>
      <c r="B52" s="44"/>
      <c r="C52" s="22">
        <v>310</v>
      </c>
      <c r="D52" s="23" t="b">
        <f t="shared" si="1"/>
        <v>1</v>
      </c>
      <c r="E52" s="34" t="s">
        <v>964</v>
      </c>
      <c r="F52" s="36"/>
      <c r="G52" s="36"/>
      <c r="H52" s="36"/>
      <c r="I52" s="45"/>
      <c r="J52" s="45"/>
      <c r="K52" s="39"/>
    </row>
    <row r="53" spans="1:11" s="10" customFormat="1" ht="15.75">
      <c r="A53" s="42"/>
      <c r="B53" s="44"/>
      <c r="C53" s="22">
        <v>320</v>
      </c>
      <c r="D53" s="23" t="b">
        <f t="shared" si="1"/>
        <v>1</v>
      </c>
      <c r="E53" s="34" t="s">
        <v>965</v>
      </c>
      <c r="F53" s="36"/>
      <c r="G53" s="36"/>
      <c r="H53" s="36"/>
      <c r="I53" s="45"/>
      <c r="J53" s="45"/>
      <c r="K53" s="39"/>
    </row>
    <row r="54" spans="1:11" s="10" customFormat="1" ht="15.75">
      <c r="A54" s="42"/>
      <c r="B54" s="44"/>
      <c r="C54" s="22">
        <v>330</v>
      </c>
      <c r="D54" s="23" t="b">
        <f t="shared" si="1"/>
        <v>1</v>
      </c>
      <c r="E54" s="34" t="s">
        <v>966</v>
      </c>
      <c r="F54" s="36"/>
      <c r="G54" s="36"/>
      <c r="H54" s="36"/>
      <c r="I54" s="45"/>
      <c r="J54" s="45"/>
      <c r="K54" s="39"/>
    </row>
    <row r="55" spans="1:11" s="10" customFormat="1" ht="13.5">
      <c r="A55" s="42"/>
      <c r="B55" s="44"/>
      <c r="C55" s="22">
        <v>340</v>
      </c>
      <c r="D55" s="23" t="b">
        <f t="shared" si="1"/>
        <v>1</v>
      </c>
      <c r="E55" s="34" t="s">
        <v>967</v>
      </c>
      <c r="F55" s="62"/>
      <c r="G55" s="62"/>
      <c r="H55" s="62"/>
      <c r="I55" s="62"/>
      <c r="J55" s="62"/>
      <c r="K55" s="43"/>
    </row>
    <row r="56" spans="1:11" s="10" customFormat="1" ht="13.5">
      <c r="A56" s="42"/>
      <c r="B56" s="44"/>
      <c r="C56" s="22">
        <v>350</v>
      </c>
      <c r="D56" s="23" t="b">
        <f t="shared" si="1"/>
        <v>1</v>
      </c>
      <c r="E56" s="34" t="s">
        <v>968</v>
      </c>
      <c r="F56" s="62"/>
      <c r="G56" s="62"/>
      <c r="H56" s="62"/>
      <c r="I56" s="62"/>
      <c r="J56" s="62"/>
      <c r="K56" s="43"/>
    </row>
    <row r="57" spans="1:11" s="10" customFormat="1" ht="13.5">
      <c r="A57" s="42"/>
      <c r="B57" s="44"/>
      <c r="C57" s="22">
        <v>360</v>
      </c>
      <c r="D57" s="23" t="b">
        <f t="shared" si="1"/>
        <v>1</v>
      </c>
      <c r="E57" s="34" t="s">
        <v>969</v>
      </c>
      <c r="F57" s="62"/>
      <c r="G57" s="62"/>
      <c r="H57" s="62"/>
      <c r="I57" s="62"/>
      <c r="J57" s="62"/>
      <c r="K57" s="43"/>
    </row>
    <row r="58" spans="1:11" s="10" customFormat="1" ht="13.5">
      <c r="A58" s="42"/>
      <c r="B58" s="44"/>
      <c r="C58" s="22">
        <v>370</v>
      </c>
      <c r="D58" s="23" t="b">
        <f t="shared" si="1"/>
        <v>1</v>
      </c>
      <c r="E58" s="34" t="s">
        <v>970</v>
      </c>
      <c r="F58" s="62"/>
      <c r="G58" s="62"/>
      <c r="H58" s="62"/>
      <c r="I58" s="62"/>
      <c r="J58" s="62"/>
      <c r="K58" s="43"/>
    </row>
    <row r="59" spans="1:11" s="10" customFormat="1" ht="13.5">
      <c r="A59" s="42"/>
      <c r="B59" s="44"/>
      <c r="C59" s="22">
        <v>380</v>
      </c>
      <c r="D59" s="23" t="b">
        <f t="shared" si="1"/>
        <v>1</v>
      </c>
      <c r="E59" s="34" t="s">
        <v>971</v>
      </c>
      <c r="F59" s="62"/>
      <c r="G59" s="62"/>
      <c r="H59" s="62"/>
      <c r="I59" s="62"/>
      <c r="J59" s="62"/>
      <c r="K59" s="43"/>
    </row>
    <row r="60" spans="1:11" s="10" customFormat="1" ht="13.5">
      <c r="A60" s="42"/>
      <c r="B60" s="44"/>
      <c r="C60" s="22">
        <v>390</v>
      </c>
      <c r="D60" s="23" t="b">
        <f>IF(E18,TRUE,FALSE)=OR(IF(F18,TRUE,FALSE),IF(G18,TRUE,FALSE))</f>
        <v>1</v>
      </c>
      <c r="E60" s="34" t="s">
        <v>972</v>
      </c>
      <c r="F60" s="62"/>
      <c r="G60" s="62"/>
      <c r="H60" s="62"/>
      <c r="I60" s="62"/>
      <c r="J60" s="62"/>
      <c r="K60" s="43"/>
    </row>
    <row r="61" spans="1:11" s="10" customFormat="1" ht="13.5">
      <c r="A61" s="42"/>
      <c r="B61" s="44"/>
      <c r="C61" s="22">
        <v>400</v>
      </c>
      <c r="D61" s="23" t="b">
        <f>H12='7.c'!D12</f>
        <v>1</v>
      </c>
      <c r="E61" s="24" t="s">
        <v>973</v>
      </c>
      <c r="F61" s="42"/>
      <c r="G61" s="42"/>
      <c r="H61" s="42"/>
      <c r="I61" s="42"/>
      <c r="J61" s="42"/>
    </row>
    <row r="62" spans="1:11" s="10" customFormat="1" ht="12.75" customHeight="1">
      <c r="A62" s="42"/>
      <c r="B62" s="46"/>
      <c r="C62" s="22">
        <v>410</v>
      </c>
      <c r="D62" s="23" t="b">
        <f>H14='7.c'!E12</f>
        <v>1</v>
      </c>
      <c r="E62" s="24" t="s">
        <v>974</v>
      </c>
      <c r="F62" s="42"/>
      <c r="G62" s="42"/>
      <c r="H62" s="42"/>
      <c r="I62" s="42"/>
      <c r="J62" s="42"/>
    </row>
    <row r="63" spans="1:11" s="10" customFormat="1" ht="13.5">
      <c r="A63" s="42"/>
      <c r="B63" s="46"/>
      <c r="C63" s="22">
        <v>420</v>
      </c>
      <c r="D63" s="23" t="b">
        <f>H15='7.c'!F12</f>
        <v>1</v>
      </c>
      <c r="E63" s="24" t="s">
        <v>975</v>
      </c>
      <c r="F63" s="42"/>
      <c r="G63" s="42"/>
      <c r="H63" s="42"/>
      <c r="I63" s="42"/>
      <c r="J63" s="42"/>
    </row>
    <row r="64" spans="1:11" s="10" customFormat="1" ht="13.5">
      <c r="A64" s="42"/>
      <c r="B64" s="46"/>
      <c r="C64" s="22">
        <v>430</v>
      </c>
      <c r="D64" s="23" t="b">
        <f>H16='7.c'!G12</f>
        <v>1</v>
      </c>
      <c r="E64" s="24" t="s">
        <v>976</v>
      </c>
      <c r="F64" s="42"/>
      <c r="G64" s="42"/>
      <c r="H64" s="42"/>
      <c r="I64" s="42"/>
      <c r="J64" s="42"/>
    </row>
    <row r="65" spans="1:10" s="5" customFormat="1" ht="13.5">
      <c r="A65" s="16"/>
      <c r="B65" s="656"/>
      <c r="C65" s="22">
        <v>440</v>
      </c>
      <c r="D65" s="23" t="b">
        <f>H18='1.1'!E7</f>
        <v>1</v>
      </c>
      <c r="E65" s="24" t="s">
        <v>977</v>
      </c>
      <c r="F65" s="16"/>
      <c r="G65" s="16"/>
      <c r="H65" s="16"/>
      <c r="I65" s="16"/>
      <c r="J65" s="16"/>
    </row>
    <row r="66" spans="1:10" s="10" customFormat="1" ht="13.5">
      <c r="A66" s="42"/>
      <c r="B66" s="46"/>
      <c r="C66" s="22">
        <v>450</v>
      </c>
      <c r="D66" s="23" t="b">
        <f>D5=SUM(D6:D10)</f>
        <v>1</v>
      </c>
      <c r="E66" s="24" t="s">
        <v>978</v>
      </c>
      <c r="F66" s="42"/>
      <c r="G66" s="42"/>
      <c r="H66" s="42"/>
      <c r="I66" s="42"/>
      <c r="J66" s="42"/>
    </row>
    <row r="67" spans="1:10" s="10" customFormat="1" ht="13.5">
      <c r="A67" s="42"/>
      <c r="B67" s="46"/>
      <c r="C67" s="22">
        <v>460</v>
      </c>
      <c r="D67" s="23" t="b">
        <f>D11=SUM(D12:D16)</f>
        <v>1</v>
      </c>
      <c r="E67" s="24" t="s">
        <v>979</v>
      </c>
      <c r="F67" s="42"/>
      <c r="G67" s="42"/>
      <c r="H67" s="42"/>
      <c r="I67" s="42"/>
      <c r="J67" s="42"/>
    </row>
    <row r="68" spans="1:10" s="10" customFormat="1" ht="13.5">
      <c r="A68" s="42"/>
      <c r="B68" s="46"/>
      <c r="C68" s="22">
        <v>470</v>
      </c>
      <c r="D68" s="23" t="b">
        <f>D18=D5+D11</f>
        <v>1</v>
      </c>
      <c r="E68" s="24" t="s">
        <v>980</v>
      </c>
      <c r="F68" s="42"/>
      <c r="G68" s="42"/>
      <c r="H68" s="42"/>
      <c r="I68" s="42"/>
      <c r="J68" s="42"/>
    </row>
    <row r="69" spans="1:10" s="10" customFormat="1" ht="13.5">
      <c r="A69" s="42"/>
      <c r="B69" s="46"/>
      <c r="C69" s="22">
        <v>480</v>
      </c>
      <c r="D69" s="23" t="b">
        <f>E5=SUM(E6:E10)</f>
        <v>1</v>
      </c>
      <c r="E69" s="24" t="s">
        <v>981</v>
      </c>
      <c r="F69" s="42"/>
      <c r="G69" s="42"/>
      <c r="H69" s="42"/>
      <c r="I69" s="42"/>
      <c r="J69" s="42"/>
    </row>
    <row r="70" spans="1:10" s="10" customFormat="1" ht="13.5">
      <c r="A70" s="42"/>
      <c r="B70" s="46"/>
      <c r="C70" s="22">
        <v>490</v>
      </c>
      <c r="D70" s="23" t="b">
        <f>E11=SUM(E12:E16)</f>
        <v>1</v>
      </c>
      <c r="E70" s="24" t="s">
        <v>982</v>
      </c>
      <c r="F70" s="42"/>
      <c r="G70" s="42"/>
      <c r="H70" s="42"/>
      <c r="I70" s="42"/>
      <c r="J70" s="42"/>
    </row>
    <row r="71" spans="1:10" s="10" customFormat="1" ht="13.5">
      <c r="A71" s="42"/>
      <c r="B71" s="46"/>
      <c r="C71" s="22">
        <v>500</v>
      </c>
      <c r="D71" s="23" t="b">
        <f>E18=E5+E11</f>
        <v>1</v>
      </c>
      <c r="E71" s="24" t="s">
        <v>983</v>
      </c>
      <c r="F71" s="42"/>
      <c r="G71" s="42"/>
      <c r="H71" s="42"/>
      <c r="I71" s="42"/>
      <c r="J71" s="42"/>
    </row>
    <row r="72" spans="1:10" s="10" customFormat="1" ht="13.5">
      <c r="A72" s="42"/>
      <c r="B72" s="46"/>
      <c r="C72" s="22">
        <v>510</v>
      </c>
      <c r="D72" s="23" t="b">
        <f>F5=SUM(F6:F10)</f>
        <v>1</v>
      </c>
      <c r="E72" s="24" t="s">
        <v>984</v>
      </c>
      <c r="F72" s="42"/>
      <c r="G72" s="42"/>
      <c r="H72" s="42"/>
      <c r="I72" s="42"/>
      <c r="J72" s="42"/>
    </row>
    <row r="73" spans="1:10" s="10" customFormat="1" ht="13.5">
      <c r="A73" s="42"/>
      <c r="B73" s="46"/>
      <c r="C73" s="22">
        <v>520</v>
      </c>
      <c r="D73" s="23" t="b">
        <f>F11=SUM(F12:F16)</f>
        <v>1</v>
      </c>
      <c r="E73" s="24" t="s">
        <v>985</v>
      </c>
      <c r="F73" s="42"/>
      <c r="G73" s="42"/>
      <c r="H73" s="42"/>
      <c r="I73" s="42"/>
      <c r="J73" s="42"/>
    </row>
    <row r="74" spans="1:10" s="10" customFormat="1" ht="13.5">
      <c r="A74" s="42"/>
      <c r="B74" s="46"/>
      <c r="C74" s="22">
        <v>530</v>
      </c>
      <c r="D74" s="23" t="b">
        <f>F18=F5+F11</f>
        <v>1</v>
      </c>
      <c r="E74" s="24" t="s">
        <v>986</v>
      </c>
      <c r="F74" s="42"/>
      <c r="G74" s="42"/>
      <c r="H74" s="42"/>
      <c r="I74" s="42"/>
      <c r="J74" s="42"/>
    </row>
    <row r="75" spans="1:10" s="10" customFormat="1" ht="13.5">
      <c r="A75" s="42"/>
      <c r="B75" s="46"/>
      <c r="C75" s="22">
        <v>540</v>
      </c>
      <c r="D75" s="23" t="b">
        <f>G5=SUM(G6:G10)</f>
        <v>1</v>
      </c>
      <c r="E75" s="24" t="s">
        <v>987</v>
      </c>
      <c r="F75" s="42"/>
      <c r="G75" s="42"/>
      <c r="H75" s="42"/>
      <c r="I75" s="42"/>
      <c r="J75" s="42"/>
    </row>
    <row r="76" spans="1:10" s="10" customFormat="1" ht="13.5">
      <c r="A76" s="42"/>
      <c r="B76" s="46"/>
      <c r="C76" s="22">
        <v>550</v>
      </c>
      <c r="D76" s="23" t="b">
        <f>G11=SUM(G12:G16)</f>
        <v>1</v>
      </c>
      <c r="E76" s="24" t="s">
        <v>988</v>
      </c>
      <c r="F76" s="42"/>
      <c r="G76" s="42"/>
      <c r="H76" s="42"/>
      <c r="I76" s="42"/>
      <c r="J76" s="42"/>
    </row>
    <row r="77" spans="1:10" s="10" customFormat="1" ht="13.5">
      <c r="A77" s="42"/>
      <c r="B77" s="46"/>
      <c r="C77" s="22">
        <v>560</v>
      </c>
      <c r="D77" s="23" t="b">
        <f>G18=G5+G11</f>
        <v>1</v>
      </c>
      <c r="E77" s="24" t="s">
        <v>989</v>
      </c>
      <c r="F77" s="42"/>
      <c r="G77" s="42"/>
      <c r="H77" s="42"/>
      <c r="I77" s="42"/>
      <c r="J77" s="42"/>
    </row>
    <row r="78" spans="1:10" s="10" customFormat="1" ht="13.5">
      <c r="A78" s="42"/>
      <c r="B78" s="46"/>
      <c r="C78" s="22">
        <v>570</v>
      </c>
      <c r="D78" s="23" t="b">
        <f>H5=SUM(H6:H10)</f>
        <v>1</v>
      </c>
      <c r="E78" s="24" t="s">
        <v>990</v>
      </c>
      <c r="F78" s="42"/>
      <c r="G78" s="42"/>
      <c r="H78" s="42"/>
      <c r="I78" s="42"/>
      <c r="J78" s="42"/>
    </row>
    <row r="79" spans="1:10" s="10" customFormat="1" ht="13.5">
      <c r="A79" s="42"/>
      <c r="B79" s="46"/>
      <c r="C79" s="22">
        <v>580</v>
      </c>
      <c r="D79" s="23" t="b">
        <f>H11=SUM(H12:H16)</f>
        <v>1</v>
      </c>
      <c r="E79" s="24" t="s">
        <v>991</v>
      </c>
      <c r="F79" s="42"/>
      <c r="G79" s="42"/>
      <c r="H79" s="42"/>
      <c r="I79" s="42"/>
      <c r="J79" s="42"/>
    </row>
    <row r="80" spans="1:10" s="10" customFormat="1" ht="13.5">
      <c r="A80" s="728" t="s">
        <v>1486</v>
      </c>
      <c r="B80" s="46"/>
      <c r="C80" s="747">
        <v>590</v>
      </c>
      <c r="D80" s="730" t="b">
        <f>H18=H5+H11</f>
        <v>1</v>
      </c>
      <c r="E80" s="728" t="s">
        <v>1496</v>
      </c>
      <c r="F80" s="42"/>
      <c r="G80" s="42"/>
      <c r="H80" s="42"/>
      <c r="I80" s="42"/>
      <c r="J80" s="42"/>
    </row>
    <row r="81" spans="1:5" ht="13.5">
      <c r="A81" s="728" t="s">
        <v>1489</v>
      </c>
      <c r="C81" s="747">
        <v>1320</v>
      </c>
      <c r="D81" s="730" t="b">
        <f>H17=0</f>
        <v>1</v>
      </c>
      <c r="E81" s="728" t="s">
        <v>1475</v>
      </c>
    </row>
  </sheetData>
  <customSheetViews>
    <customSheetView guid="{5D819D0C-25F7-408A-B978-F4F86F7655CA}" showPageBreaks="1" showRuler="0">
      <selection activeCell="A23" sqref="A23"/>
      <pageMargins left="0.75" right="0.75" top="1" bottom="1" header="0.5" footer="0.5"/>
      <pageSetup paperSize="8" scale="85" orientation="portrait" r:id="rId1"/>
      <headerFooter alignWithMargins="0"/>
    </customSheetView>
    <customSheetView guid="{38D2783F-AA27-4F4E-971B-4DC317F376AA}" scale="75" showGridLines="0" showRuler="0">
      <selection activeCell="G8" sqref="G8"/>
      <pageMargins left="0.75" right="0.75" top="1" bottom="1" header="0.5" footer="0.5"/>
      <pageSetup paperSize="8" scale="85" orientation="portrait" r:id="rId2"/>
      <headerFooter alignWithMargins="0"/>
    </customSheetView>
    <customSheetView guid="{5B30C222-34DE-40B1-88FD-0AC1604C96E8}" scale="75" showGridLines="0" showRuler="0">
      <selection activeCell="G8" sqref="G8"/>
      <pageMargins left="0.75" right="0.75" top="1" bottom="1" header="0.5" footer="0.5"/>
      <pageSetup paperSize="8" scale="85" orientation="portrait" r:id="rId3"/>
      <headerFooter alignWithMargins="0"/>
    </customSheetView>
  </customSheetViews>
  <mergeCells count="2">
    <mergeCell ref="A19:E19"/>
    <mergeCell ref="F19:H19"/>
  </mergeCells>
  <phoneticPr fontId="0" type="noConversion"/>
  <pageMargins left="0.28000000000000003" right="0.3" top="0.54" bottom="0.63" header="0.24" footer="0.5"/>
  <pageSetup paperSize="8" scale="121" orientation="landscape" r:id="rId4"/>
  <headerFooter alignWithMargins="0"/>
  <rowBreaks count="1" manualBreakCount="1">
    <brk id="2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26</vt:i4>
      </vt:variant>
    </vt:vector>
  </HeadingPairs>
  <TitlesOfParts>
    <vt:vector size="66" baseType="lpstr">
      <vt:lpstr>1.1</vt:lpstr>
      <vt:lpstr>1.2</vt:lpstr>
      <vt:lpstr>1.3</vt:lpstr>
      <vt:lpstr>2.0</vt:lpstr>
      <vt:lpstr>3.0</vt:lpstr>
      <vt:lpstr>4.0</vt:lpstr>
      <vt:lpstr>5.0</vt:lpstr>
      <vt:lpstr>6.0</vt:lpstr>
      <vt:lpstr>7.a</vt:lpstr>
      <vt:lpstr>7.b</vt:lpstr>
      <vt:lpstr>7.c</vt:lpstr>
      <vt:lpstr>8.0</vt:lpstr>
      <vt:lpstr>9.0</vt:lpstr>
      <vt:lpstr>10.a</vt:lpstr>
      <vt:lpstr>10.b</vt:lpstr>
      <vt:lpstr>11.0</vt:lpstr>
      <vt:lpstr>12.0</vt:lpstr>
      <vt:lpstr>13.a</vt:lpstr>
      <vt:lpstr>13.b</vt:lpstr>
      <vt:lpstr>14.0</vt:lpstr>
      <vt:lpstr>15.0</vt:lpstr>
      <vt:lpstr>16.0</vt:lpstr>
      <vt:lpstr>17.0</vt:lpstr>
      <vt:lpstr>18.0</vt:lpstr>
      <vt:lpstr>19.a</vt:lpstr>
      <vt:lpstr>19.b </vt:lpstr>
      <vt:lpstr>19.c</vt:lpstr>
      <vt:lpstr>19.d </vt:lpstr>
      <vt:lpstr>19.e</vt:lpstr>
      <vt:lpstr>20.0</vt:lpstr>
      <vt:lpstr>21.a</vt:lpstr>
      <vt:lpstr>21.b</vt:lpstr>
      <vt:lpstr>21.c</vt:lpstr>
      <vt:lpstr>21.d</vt:lpstr>
      <vt:lpstr>22</vt:lpstr>
      <vt:lpstr>23.a</vt:lpstr>
      <vt:lpstr>23.b</vt:lpstr>
      <vt:lpstr>24.a</vt:lpstr>
      <vt:lpstr>24.b</vt:lpstr>
      <vt:lpstr>24.c</vt:lpstr>
      <vt:lpstr>'1.1'!Print_Area</vt:lpstr>
      <vt:lpstr>'1.2'!Print_Area</vt:lpstr>
      <vt:lpstr>'1.3'!Print_Area</vt:lpstr>
      <vt:lpstr>'10.a'!Print_Area</vt:lpstr>
      <vt:lpstr>'13.a'!Print_Area</vt:lpstr>
      <vt:lpstr>'13.b'!Print_Area</vt:lpstr>
      <vt:lpstr>'14.0'!Print_Area</vt:lpstr>
      <vt:lpstr>'15.0'!Print_Area</vt:lpstr>
      <vt:lpstr>'16.0'!Print_Area</vt:lpstr>
      <vt:lpstr>'17.0'!Print_Area</vt:lpstr>
      <vt:lpstr>'19.b '!Print_Area</vt:lpstr>
      <vt:lpstr>'19.e'!Print_Area</vt:lpstr>
      <vt:lpstr>'2.0'!Print_Area</vt:lpstr>
      <vt:lpstr>'20.0'!Print_Area</vt:lpstr>
      <vt:lpstr>'21.b'!Print_Area</vt:lpstr>
      <vt:lpstr>'21.c'!Print_Area</vt:lpstr>
      <vt:lpstr>'21.d'!Print_Area</vt:lpstr>
      <vt:lpstr>'22'!Print_Area</vt:lpstr>
      <vt:lpstr>'3.0'!Print_Area</vt:lpstr>
      <vt:lpstr>'4.0'!Print_Area</vt:lpstr>
      <vt:lpstr>'5.0'!Print_Area</vt:lpstr>
      <vt:lpstr>'6.0'!Print_Area</vt:lpstr>
      <vt:lpstr>'7.a'!Print_Area</vt:lpstr>
      <vt:lpstr>'7.c'!Print_Area</vt:lpstr>
      <vt:lpstr>'8.0'!Print_Area</vt:lpstr>
      <vt:lpstr>'9.0'!Print_Area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CBFA - Etablissements de crédit - Circulaires &amp; communications - Informations périodiques et règles comptables - Sample figures</dc:title>
  <dc:creator>CBFA</dc:creator>
  <cp:lastModifiedBy>Derek De Brandt</cp:lastModifiedBy>
  <cp:lastPrinted>2010-07-12T09:15:26Z</cp:lastPrinted>
  <dcterms:created xsi:type="dcterms:W3CDTF">2006-08-04T12:55:17Z</dcterms:created>
  <dcterms:modified xsi:type="dcterms:W3CDTF">2012-06-28T11:11:34Z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-24356099</vt:i4>
  </property>
  <property fmtid="{D5CDD505-2E9C-101B-9397-08002B2CF9AE}" pid="3" name="_NewReviewCycle">
    <vt:lpwstr/>
  </property>
  <property fmtid="{D5CDD505-2E9C-101B-9397-08002B2CF9AE}" pid="4" name="_EmailSubject">
    <vt:lpwstr>Holdings financiers - tableaux EN</vt:lpwstr>
  </property>
  <property fmtid="{D5CDD505-2E9C-101B-9397-08002B2CF9AE}" pid="5" name="_AuthorEmail">
    <vt:lpwstr>Jean-Michel.Delaval@cbfa.be</vt:lpwstr>
  </property>
  <property fmtid="{D5CDD505-2E9C-101B-9397-08002B2CF9AE}" pid="6" name="_AuthorEmailDisplayName">
    <vt:lpwstr>Delaval, Jean-Michel</vt:lpwstr>
  </property>
  <property fmtid="{D5CDD505-2E9C-101B-9397-08002B2CF9AE}" pid="7" name="_PreviousAdHocReviewCycleID">
    <vt:i4>1289660678</vt:i4>
  </property>
  <property fmtid="{D5CDD505-2E9C-101B-9397-08002B2CF9AE}" pid="8" name="_ReviewingToolsShownOnce">
    <vt:lpwstr/>
  </property>
</Properties>
</file>