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5" windowWidth="19320" windowHeight="12120" firstSheet="6" activeTab="8"/>
  </bookViews>
  <sheets>
    <sheet name="1.1 ACTIF" sheetId="1" r:id="rId1"/>
    <sheet name="1.1 PASSIF" sheetId="2" r:id="rId2"/>
    <sheet name="1.2 CPTE DE RESULTATS" sheetId="3" r:id="rId3"/>
    <sheet name="1.3 CPTE D'AFFECTATION" sheetId="4" r:id="rId4"/>
    <sheet name="1.4 IDENTIFICATION ..." sheetId="5" r:id="rId5"/>
    <sheet name="1.5.1 MONTANT DES TRANSACTIONS" sheetId="6" r:id="rId6"/>
    <sheet name="1.5.2 VOLUME DES TRANSACTIONS" sheetId="7" r:id="rId7"/>
    <sheet name="1.5.3 CHIFFRE D'AFFAIRES" sheetId="8" r:id="rId8"/>
    <sheet name="2.1 Adéquation des fds propres" sheetId="9" r:id="rId9"/>
  </sheets>
  <definedNames>
    <definedName name="_xlnm.Print_Area" localSheetId="8">'2.1 Adéquation des fds propres'!$A$1:$K$72</definedName>
  </definedNames>
  <calcPr fullCalcOnLoad="1"/>
</workbook>
</file>

<file path=xl/sharedStrings.xml><?xml version="1.0" encoding="utf-8"?>
<sst xmlns="http://schemas.openxmlformats.org/spreadsheetml/2006/main" count="583" uniqueCount="466">
  <si>
    <t>1.1 BILAN APRES REPARTITION</t>
  </si>
  <si>
    <t>ACTIF</t>
  </si>
  <si>
    <t>ACTIFS IMMOBILISES</t>
  </si>
  <si>
    <t>Frais d'établissement</t>
  </si>
  <si>
    <t>Immobilisations incorporelles</t>
  </si>
  <si>
    <t>Immobilisations corporelles</t>
  </si>
  <si>
    <t>Terrains et constructions</t>
  </si>
  <si>
    <t>Installations, machines et outillage</t>
  </si>
  <si>
    <t>Mobilier et matériel roulant</t>
  </si>
  <si>
    <t>Location-financement et droits similaires</t>
  </si>
  <si>
    <t>Autres immobilisations corporelles</t>
  </si>
  <si>
    <t>Immobilisations en cours et acomptes versés</t>
  </si>
  <si>
    <t>Immobilisations financières</t>
  </si>
  <si>
    <t>Entreprises liées</t>
  </si>
  <si>
    <t>Participations</t>
  </si>
  <si>
    <t>Créances</t>
  </si>
  <si>
    <t>Autres entreprises avec lesquelles il existe un lien de participation</t>
  </si>
  <si>
    <t>Autres immobilisations financières</t>
  </si>
  <si>
    <t>Actions et parts</t>
  </si>
  <si>
    <t>Créances et cautionnements en numéraire</t>
  </si>
  <si>
    <t>ACTIFS CIRCULANTS</t>
  </si>
  <si>
    <t>Créances à plus d'un an</t>
  </si>
  <si>
    <t>Autres créances</t>
  </si>
  <si>
    <t>Stocks et commandes en cours d'exécution</t>
  </si>
  <si>
    <t>Approvisionnements</t>
  </si>
  <si>
    <t>En-cours de fabrication</t>
  </si>
  <si>
    <t>Produits finis</t>
  </si>
  <si>
    <t>Marchandises</t>
  </si>
  <si>
    <t>Immeubles destinés à la vente</t>
  </si>
  <si>
    <t>Acomptes versés</t>
  </si>
  <si>
    <t>Commandes en cours d'exécution</t>
  </si>
  <si>
    <t>Créances à un an au plus</t>
  </si>
  <si>
    <t>Créances commerciales</t>
  </si>
  <si>
    <t>Placements de trésorerie</t>
  </si>
  <si>
    <t>Actions propres</t>
  </si>
  <si>
    <t>Autres placements</t>
  </si>
  <si>
    <t>Valeurs disponibles</t>
  </si>
  <si>
    <t>Comptes de régularisation</t>
  </si>
  <si>
    <t>TOTAL DE L'ACTIF</t>
  </si>
  <si>
    <t>Ann.</t>
  </si>
  <si>
    <t>Codes</t>
  </si>
  <si>
    <t>Exercice</t>
  </si>
  <si>
    <t>Exercice précédent</t>
  </si>
  <si>
    <t xml:space="preserve">Stocks </t>
  </si>
  <si>
    <t>5.1</t>
  </si>
  <si>
    <t>5.2</t>
  </si>
  <si>
    <t>5.3</t>
  </si>
  <si>
    <t>5.4/</t>
  </si>
  <si>
    <t>5.5.1</t>
  </si>
  <si>
    <t>5.14</t>
  </si>
  <si>
    <t>5.6</t>
  </si>
  <si>
    <t>20/28</t>
  </si>
  <si>
    <t>22/27</t>
  </si>
  <si>
    <t>280/1</t>
  </si>
  <si>
    <t>282/3</t>
  </si>
  <si>
    <t>284/8</t>
  </si>
  <si>
    <t>285/8</t>
  </si>
  <si>
    <t>29/58</t>
  </si>
  <si>
    <t>30/36</t>
  </si>
  <si>
    <t>30/31</t>
  </si>
  <si>
    <t>40/41</t>
  </si>
  <si>
    <t>50/53</t>
  </si>
  <si>
    <t>51/53</t>
  </si>
  <si>
    <t>54/58</t>
  </si>
  <si>
    <t>490/1</t>
  </si>
  <si>
    <t>20/58</t>
  </si>
  <si>
    <t>PASSIF</t>
  </si>
  <si>
    <t>CAPITAUX PROPRES</t>
  </si>
  <si>
    <t>Capital</t>
  </si>
  <si>
    <t>Capital souscrit</t>
  </si>
  <si>
    <t>Capital non appelé</t>
  </si>
  <si>
    <t>Primes d'émission</t>
  </si>
  <si>
    <t>Plus-values de réévaluation</t>
  </si>
  <si>
    <t>Réserve légale</t>
  </si>
  <si>
    <t>Réserves indisponibles</t>
  </si>
  <si>
    <t>Pour actions propres</t>
  </si>
  <si>
    <t>Autres</t>
  </si>
  <si>
    <t>Réserves immunisées</t>
  </si>
  <si>
    <t>Réserves disponibles</t>
  </si>
  <si>
    <t>Subsides en capital</t>
  </si>
  <si>
    <t>Avance aux associés sur répartition de l'actif net</t>
  </si>
  <si>
    <t>PROVISIONS ET IMPOTS DIFFERES</t>
  </si>
  <si>
    <t>Provisions pour risques et charges</t>
  </si>
  <si>
    <t>Pensions et obligations similaires</t>
  </si>
  <si>
    <t>Charges fiscales</t>
  </si>
  <si>
    <t>Grosses réparations et gros entretien</t>
  </si>
  <si>
    <t>Autres risques et charges</t>
  </si>
  <si>
    <t>Impôts différés</t>
  </si>
  <si>
    <t>Dettes à plus d'un an</t>
  </si>
  <si>
    <t>Dettes à plus d'un an échéant dans l'année</t>
  </si>
  <si>
    <t>Dettes financières</t>
  </si>
  <si>
    <t>Etablissements de crédit</t>
  </si>
  <si>
    <t>Autres emprunts</t>
  </si>
  <si>
    <t>Dettes commerciales</t>
  </si>
  <si>
    <t>Fournisseurs</t>
  </si>
  <si>
    <t>Effets à payer</t>
  </si>
  <si>
    <t>Acomptes reçus sur commandes</t>
  </si>
  <si>
    <t>Dettes fiscales, salariales et sociales</t>
  </si>
  <si>
    <t>Autes dettes</t>
  </si>
  <si>
    <t>Réserves</t>
  </si>
  <si>
    <t>DETTES</t>
  </si>
  <si>
    <t>Impôts</t>
  </si>
  <si>
    <t>Rémunérations et charges sociales</t>
  </si>
  <si>
    <t>Bénéfice (Perte) reporté(e)                              (+)/(-)</t>
  </si>
  <si>
    <t>5.7</t>
  </si>
  <si>
    <t>5.8</t>
  </si>
  <si>
    <t>5.9</t>
  </si>
  <si>
    <t>160/5</t>
  </si>
  <si>
    <t>163/5</t>
  </si>
  <si>
    <t>17/49</t>
  </si>
  <si>
    <t>430/8</t>
  </si>
  <si>
    <t>440/4</t>
  </si>
  <si>
    <t>450/3</t>
  </si>
  <si>
    <t>454/9</t>
  </si>
  <si>
    <t>47/48</t>
  </si>
  <si>
    <t>492/3</t>
  </si>
  <si>
    <t>10/15</t>
  </si>
  <si>
    <t>10/49</t>
  </si>
  <si>
    <t>1.2 COMPTE DE RESULTATS</t>
  </si>
  <si>
    <t>Ventes et prestations</t>
  </si>
  <si>
    <t>Chiffre d'affaires</t>
  </si>
  <si>
    <t>Production immobilisée</t>
  </si>
  <si>
    <t>Autres produits d'exploitation</t>
  </si>
  <si>
    <t>Coût des ventes et des prestations</t>
  </si>
  <si>
    <t>Approvisionnements et marchandises</t>
  </si>
  <si>
    <t>Achats</t>
  </si>
  <si>
    <t>Services et biens divers</t>
  </si>
  <si>
    <t>Autres charges d'exploitation</t>
  </si>
  <si>
    <t>Produits financiers</t>
  </si>
  <si>
    <t>Produits des immobilisations financières</t>
  </si>
  <si>
    <t>Produits des actifs circulants</t>
  </si>
  <si>
    <t>Autres produits financiers</t>
  </si>
  <si>
    <t>Charges financières</t>
  </si>
  <si>
    <t>Charges des dettes</t>
  </si>
  <si>
    <t>Autres charges financières</t>
  </si>
  <si>
    <t>Bénéfice (Perte) courant(e) avant impôts</t>
  </si>
  <si>
    <t>Rémunérations, charges sociales et pensions                                   (+)/(-)</t>
  </si>
  <si>
    <t>Stocks: réduction (augmentation)                                                  (+)/(-)</t>
  </si>
  <si>
    <t>5.10</t>
  </si>
  <si>
    <t>5.11</t>
  </si>
  <si>
    <t>70/74</t>
  </si>
  <si>
    <t>60/64</t>
  </si>
  <si>
    <t>600/8</t>
  </si>
  <si>
    <t>631/4</t>
  </si>
  <si>
    <t>635/7</t>
  </si>
  <si>
    <t>640/8</t>
  </si>
  <si>
    <t>752/9</t>
  </si>
  <si>
    <t>652/9</t>
  </si>
  <si>
    <t>Produits exceptionnels</t>
  </si>
  <si>
    <t>Reprises de réductions de valeur sur immobilisations financières</t>
  </si>
  <si>
    <t>Reprises de provisions pour risques et charges exceptionnels</t>
  </si>
  <si>
    <t>Plus-values sur réalisation d'actifs immobilisés</t>
  </si>
  <si>
    <t>Autres produits exceptionnels</t>
  </si>
  <si>
    <t>Charges exceptionnelles</t>
  </si>
  <si>
    <t>Réductions de valeur sur immobilisations financières</t>
  </si>
  <si>
    <t>Moins-values sur réalisation d'actifs immobilisés</t>
  </si>
  <si>
    <t>Autres charges exceptionnelles</t>
  </si>
  <si>
    <t>Charges exceptionnelles portées à l'actif au titre de frais de restructuration</t>
  </si>
  <si>
    <t>Prélèvements sur les impôts différés</t>
  </si>
  <si>
    <t>Transfert aux impôts différés</t>
  </si>
  <si>
    <t>Régularisations d'impôts et reprises de provisions fiscales</t>
  </si>
  <si>
    <t>Prélèvements sur les réserves immunisées</t>
  </si>
  <si>
    <t>Transfert aux réserves immunisées</t>
  </si>
  <si>
    <r>
      <t xml:space="preserve">Bénéfice (Perte) de l'exercice avant impôts                                   </t>
    </r>
    <r>
      <rPr>
        <sz val="10"/>
        <color theme="1"/>
        <rFont val="Arial"/>
        <family val="2"/>
      </rPr>
      <t xml:space="preserve"> (+)/(-)</t>
    </r>
  </si>
  <si>
    <r>
      <t xml:space="preserve">Impôts sur le résultat                                                                       </t>
    </r>
    <r>
      <rPr>
        <sz val="10"/>
        <color theme="1"/>
        <rFont val="Arial"/>
        <family val="2"/>
      </rPr>
      <t>(+)/(-)</t>
    </r>
  </si>
  <si>
    <r>
      <t xml:space="preserve">Bénéfices (Perte) de l'exercice                                                        </t>
    </r>
    <r>
      <rPr>
        <sz val="10"/>
        <color theme="1"/>
        <rFont val="Arial"/>
        <family val="2"/>
      </rPr>
      <t>(+)/(-)</t>
    </r>
  </si>
  <si>
    <r>
      <t xml:space="preserve">Bénéfice (Perte) de l'exercice à affecter                                         </t>
    </r>
    <r>
      <rPr>
        <sz val="10"/>
        <color theme="1"/>
        <rFont val="Arial"/>
        <family val="2"/>
      </rPr>
      <t>(+)/(-)</t>
    </r>
  </si>
  <si>
    <t>5.12</t>
  </si>
  <si>
    <t>764/9</t>
  </si>
  <si>
    <t>664/8</t>
  </si>
  <si>
    <t>67/77</t>
  </si>
  <si>
    <t>670/3</t>
  </si>
  <si>
    <t>1.3 COMPTE D'AFFECTATION</t>
  </si>
  <si>
    <t>AFFECTATIONS ET PRELEVEMENTS</t>
  </si>
  <si>
    <t>B. Prélèvements sur les capitaux propres</t>
  </si>
  <si>
    <t>1. Sur le capital et les primes d'émission</t>
  </si>
  <si>
    <t>2. Sur les réserves</t>
  </si>
  <si>
    <t>C. Affectations aux capitaux propres</t>
  </si>
  <si>
    <t>1. Au capital et aux primes d'émission</t>
  </si>
  <si>
    <t>2. A la réserve légale</t>
  </si>
  <si>
    <t>3. Aux autres réserves</t>
  </si>
  <si>
    <t>E. Intervention d'associés dans la perte</t>
  </si>
  <si>
    <t>F. Bénéfice à distribuer</t>
  </si>
  <si>
    <t>1. Rémunération du capital</t>
  </si>
  <si>
    <t>2. Administrateurs ou gérants</t>
  </si>
  <si>
    <t>3. Autres allocataires</t>
  </si>
  <si>
    <r>
      <t xml:space="preserve">D. Bénéfice (perte) à reporter                                              </t>
    </r>
    <r>
      <rPr>
        <sz val="10"/>
        <color theme="1"/>
        <rFont val="Arial"/>
        <family val="2"/>
      </rPr>
      <t xml:space="preserve"> (+)/(-)</t>
    </r>
  </si>
  <si>
    <t>2. Bénéfice reporté (Perte reportée) de l'exercice précédent   (+)/(-)</t>
  </si>
  <si>
    <t>1. Bénéfice (Perte) de l'exercice à affecter                            (+)/(-)</t>
  </si>
  <si>
    <r>
      <t xml:space="preserve">A. Bénéfice (Perte) à affecter                                           </t>
    </r>
    <r>
      <rPr>
        <sz val="10"/>
        <color theme="1"/>
        <rFont val="Arial"/>
        <family val="2"/>
      </rPr>
      <t xml:space="preserve">     (+)/(-)</t>
    </r>
  </si>
  <si>
    <t>(42300)</t>
  </si>
  <si>
    <t>(21300P)</t>
  </si>
  <si>
    <t>49200</t>
  </si>
  <si>
    <t>49210</t>
  </si>
  <si>
    <t>49220</t>
  </si>
  <si>
    <t>49300</t>
  </si>
  <si>
    <t>49310</t>
  </si>
  <si>
    <t>49320</t>
  </si>
  <si>
    <t>49330</t>
  </si>
  <si>
    <t>49400</t>
  </si>
  <si>
    <t>49500</t>
  </si>
  <si>
    <t>49600</t>
  </si>
  <si>
    <t>49610</t>
  </si>
  <si>
    <t>49620</t>
  </si>
  <si>
    <t>49630</t>
  </si>
  <si>
    <t>1.4 INDENTIFICATION DES FONDS DE TIERS DETENUS ET REPRIS AU BILAN</t>
  </si>
  <si>
    <t>Montant</t>
  </si>
  <si>
    <t>1. Fonds reçus directement et indirectement des utilisateurs de services</t>
  </si>
  <si>
    <t>010</t>
  </si>
  <si>
    <t>2. Placement des fonds reçus</t>
  </si>
  <si>
    <t>2.1 Auprès d'un établissement de crédit de l'EEE</t>
  </si>
  <si>
    <t>2.2 Auprès d'un établissement de crédit hors EEE</t>
  </si>
  <si>
    <t>2.3 Auprès de fonds du marché monétaire qualifié</t>
  </si>
  <si>
    <t>3. Fonds couverts par une assurance</t>
  </si>
  <si>
    <t>4. Différence (1-2-3)</t>
  </si>
  <si>
    <t>020</t>
  </si>
  <si>
    <t>030</t>
  </si>
  <si>
    <t>040</t>
  </si>
  <si>
    <t>050</t>
  </si>
  <si>
    <t>060</t>
  </si>
  <si>
    <t>1.5 INFORMATIONS CHIFFREES SUR LES SERVICES DE PAIEMENT</t>
  </si>
  <si>
    <t>1.5.1 - Montant des transactions (en mios €)</t>
  </si>
  <si>
    <t>Services de paiement</t>
  </si>
  <si>
    <t>Contrepartie</t>
  </si>
  <si>
    <t>Pouvoirs publics</t>
  </si>
  <si>
    <t>in</t>
  </si>
  <si>
    <t>out</t>
  </si>
  <si>
    <t>Institutions financières</t>
  </si>
  <si>
    <t>Autres entreprises</t>
  </si>
  <si>
    <t>Particuliers</t>
  </si>
  <si>
    <t>Total</t>
  </si>
  <si>
    <t>1.5.2 - Volume des transactions (nombre)</t>
  </si>
  <si>
    <t>1.5.3 - Chiffres d'affaires (en mios €)</t>
  </si>
  <si>
    <t>2.1 - Adéquation des fonds propres des établissements de paiement</t>
  </si>
  <si>
    <t>Code</t>
  </si>
  <si>
    <t>Total des fonds propres</t>
  </si>
  <si>
    <t>Fonds propres sensu stricto</t>
  </si>
  <si>
    <t>Capital libéré et primes d'émission</t>
  </si>
  <si>
    <t>Eléments de fonds propres sensu stricto soumis à une limite</t>
  </si>
  <si>
    <t>Eléments propres à la situation consolidée</t>
  </si>
  <si>
    <t>Autres éléments à inclure dans les fonds propres sensu stricto</t>
  </si>
  <si>
    <t>(-) Perte de l'exercice et perte reportée</t>
  </si>
  <si>
    <t>(-) Frais d'établissement</t>
  </si>
  <si>
    <t>(-) Immobilisations incorporelles, y compris les goodwills</t>
  </si>
  <si>
    <t>(-) Actions propres</t>
  </si>
  <si>
    <t>(-) Autres déductions des fonds propres sensu stricto</t>
  </si>
  <si>
    <t>Fonds propres complémentaires</t>
  </si>
  <si>
    <t>Instruments de financement et titres visés à l'article II.1, § 1er, 2°, c)</t>
  </si>
  <si>
    <t>Autres éléments complémentaires des fonds propres</t>
  </si>
  <si>
    <t>(-) Postes à déduire</t>
  </si>
  <si>
    <t>(-) Fonds propres pour les activités autres que de services de paiement</t>
  </si>
  <si>
    <t>Fonds propres minimums légalement requis</t>
  </si>
  <si>
    <t>Exigences en fonds propres selon la méthode A</t>
  </si>
  <si>
    <t>Biens et services divers</t>
  </si>
  <si>
    <t>Amortissements et réductions de valeur</t>
  </si>
  <si>
    <t>(-) Frais liés directement au chiffre d'affaires</t>
  </si>
  <si>
    <t>Exigences en fonds propres selon la méthode B</t>
  </si>
  <si>
    <t>Montant total des opérations de paiement</t>
  </si>
  <si>
    <t>Volume de paiement</t>
  </si>
  <si>
    <t>Première tranche</t>
  </si>
  <si>
    <t>Deuxième tranche</t>
  </si>
  <si>
    <t>Troisième tranche</t>
  </si>
  <si>
    <t>Quatrième tranche</t>
  </si>
  <si>
    <t>Cinquième tranche</t>
  </si>
  <si>
    <t>Facteur d'échelle k</t>
  </si>
  <si>
    <t>Exigences en fonds propres selon la méthode C</t>
  </si>
  <si>
    <t>Produits d'intérêts</t>
  </si>
  <si>
    <t>Commissions et frais perçus</t>
  </si>
  <si>
    <t>Indicateur applicable</t>
  </si>
  <si>
    <t>Moyenne, sur les 3 derniers exercices, de l'indicateur applicable</t>
  </si>
  <si>
    <t>Exigences en fonds propres pour octroi de crédit</t>
  </si>
  <si>
    <t>Adaptations aux exigences en fonds propres conformément à l'art. 7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</si>
  <si>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</si>
  <si>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</si>
  <si>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</si>
  <si>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</si>
  <si>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</si>
  <si>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</si>
  <si>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</si>
  <si>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</si>
  <si>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</si>
  <si>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</si>
  <si>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</si>
  <si>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</si>
  <si>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</si>
  <si>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</si>
  <si>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</si>
  <si>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</si>
  <si>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</si>
  <si>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</si>
  <si>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</si>
  <si>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</si>
  <si>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</si>
  <si>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</si>
  <si>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</si>
  <si>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</si>
  <si>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</si>
  <si>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</si>
  <si>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</si>
  <si>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</si>
  <si>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</si>
  <si>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</si>
  <si>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</si>
  <si>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</si>
  <si>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</si>
  <si>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</si>
  <si>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</si>
  <si>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</si>
  <si>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</si>
  <si>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</si>
  <si>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</si>
  <si>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</si>
  <si>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</si>
  <si>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</si>
  <si>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</si>
  <si>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</si>
  <si>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Réserves et bénéfice reporté</t>
  </si>
  <si>
    <t>Rémunérations, charges sociales et pensions</t>
  </si>
  <si>
    <t>TOTAL DU PASSIF</t>
  </si>
  <si>
    <t>Emprunts subordonnés</t>
  </si>
  <si>
    <t>Emprunts obligataires non subordonnés</t>
  </si>
  <si>
    <t>Dettes de location-financement et assimilées</t>
  </si>
  <si>
    <t>Autres dettes</t>
  </si>
  <si>
    <t>Dettes à un an au plus</t>
  </si>
  <si>
    <t>170/4</t>
  </si>
  <si>
    <t>171</t>
  </si>
  <si>
    <t>172</t>
  </si>
  <si>
    <t>173</t>
  </si>
  <si>
    <t>174</t>
  </si>
  <si>
    <t>175</t>
  </si>
  <si>
    <t>1750</t>
  </si>
  <si>
    <t>1751</t>
  </si>
  <si>
    <t>176</t>
  </si>
  <si>
    <t>178/9</t>
  </si>
  <si>
    <t>42/48</t>
  </si>
  <si>
    <t>05</t>
  </si>
  <si>
    <t>10</t>
  </si>
  <si>
    <t xml:space="preserve">(20/28)/05 =20/05 + 21/05 + (22/27)/05 + 28/05  </t>
  </si>
  <si>
    <t>(22/27)/05 = 22/05 + 23/05 + 24/05 + 25/05 + 26/05 + 27/05</t>
  </si>
  <si>
    <t>(280/1)/05 = 280/05 + 281/05</t>
  </si>
  <si>
    <t>(282/3)/05 = 282/05 + 283/05</t>
  </si>
  <si>
    <t>(284/8)/05 = 284/05 + (285/8)/05</t>
  </si>
  <si>
    <t>(29/58)/05 = 29/05 + 3/05 + (40/41)/05 + (50/53)/05 + (54/58)/05 + (490/1)/05</t>
  </si>
  <si>
    <t>29/05 = 290/05 + 291/05</t>
  </si>
  <si>
    <t>3/05 = (30/36)/05 + 37/05</t>
  </si>
  <si>
    <t>(30/36)/05 = (30/31)/05 + 32/05 + 33/05 + 34/05 + 35/05 + 36/05</t>
  </si>
  <si>
    <t>(40/41)/05 = 40/05 + 41/05</t>
  </si>
  <si>
    <t>(50/53)/05 = 50/05 + (51/53)/05</t>
  </si>
  <si>
    <t>(20/58)/05 = (20/28)/05 + (29/58)/05</t>
  </si>
  <si>
    <t>(20/58)/05 = 1.1Passif(10/49)/05</t>
  </si>
  <si>
    <t>10/05 = 100/05 + 101/05</t>
  </si>
  <si>
    <t>13/05 = 130/05 + 131/05 + 132/05 + 133/05</t>
  </si>
  <si>
    <t>131/05 = 1310/05 + 1311/05</t>
  </si>
  <si>
    <t>16/05 = (160/5)/05 + 168/05</t>
  </si>
  <si>
    <t>(160/5)/05 = 160/05 + 161/05 + 162/05 + (163/5)/05</t>
  </si>
  <si>
    <t>(10/15)05 = 10/05 + 11/05 + 12/05 + 13/05 + 14/05 + 15/05 - 19/05</t>
  </si>
  <si>
    <t>(17/49)/05 = 17/05 + (42/48)/05 + (492/3)/05</t>
  </si>
  <si>
    <t>17/05 = (170/4)/05 + 175/05 + 176/05 + (178/9)/05</t>
  </si>
  <si>
    <t>(170/4)/05 = 170/05 + 171/05 + 172/05 + 173/05 + 174/05</t>
  </si>
  <si>
    <t>175/05 = 1750/05 + 1751/05</t>
  </si>
  <si>
    <t>(42/48)/05 = 42/05 + 43/05 + 44/05 + 46/05 + 45/05 + (47/48)/05</t>
  </si>
  <si>
    <t>43/05 = (430/8)/05 + 439/05</t>
  </si>
  <si>
    <t>44/05 = (440/4)/05 + 441/05</t>
  </si>
  <si>
    <t>45/05 = (450/3)/05 + (454/9)/05</t>
  </si>
  <si>
    <t>(10/49)/05 = (10/15)/05 + 16/05 + (17/49)/05</t>
  </si>
  <si>
    <t>En-cours de fabrication, produits finis et commandes en cours d'exécution: augmentation (réduction)                                                                 (+)/(-)</t>
  </si>
  <si>
    <t>Amortissements et réductions de valeur sur frais d'établissement, sur immobilisations incorporelles et corporelles</t>
  </si>
  <si>
    <t>Réductions de valeur sur stocks, sur commandes en cours d'exécution et sur créances commerciales: dotations (reprises)                               (+)/(-)</t>
  </si>
  <si>
    <t>Provisions pour risques et charges: dotations (utilisations et reprises) (+)/(-)</t>
  </si>
  <si>
    <t>Charges d'exploitation portées à l'actif au titre de frais de restructuration   (-)</t>
  </si>
  <si>
    <r>
      <t xml:space="preserve">Bénéfice (Perte) d'exploitation                                                        </t>
    </r>
    <r>
      <rPr>
        <sz val="10"/>
        <color theme="1"/>
        <rFont val="Arial"/>
        <family val="2"/>
      </rPr>
      <t>(+)/(-)</t>
    </r>
  </si>
  <si>
    <t>Réductions de valeur sur actifs circulants autres que stocks, commandes en cours et créances commerciales: dotations (reprises) (+)/(-)</t>
  </si>
  <si>
    <t>Reprises d'amortissements et de réductions de valeur sur immobilisations incorporelles et corporelles</t>
  </si>
  <si>
    <t>Amortissements et réductions de valeur exceptionnels sur frais d'établissement, sur immobilisations incorporelles et corporelles</t>
  </si>
  <si>
    <t xml:space="preserve">Provisions pour risques et charges exceptionnels: dotations (utilisations) (+)/(-)  </t>
  </si>
  <si>
    <t>Dettes subordonnées et actions préférentielles cumulatives visées à l'article II.1, § 1er, 2°, d)</t>
  </si>
  <si>
    <t>(70/74)/05 = 70/05 + 71/05 + 72/05 + 74/05</t>
  </si>
  <si>
    <t>(60/64)/05 = 60/05 + 61/05 + 62/05 + 630/05 + (631/4)/05 + (635/7)/05 + (640/8)/05 + 649/05</t>
  </si>
  <si>
    <t>60/05 = (600/8)/05 + 609/05</t>
  </si>
  <si>
    <t>75/05 = 750/05 + 751/05 + (752/9)/05</t>
  </si>
  <si>
    <t>65/05 = 650/05 + 651/05 + (652/9)/05</t>
  </si>
  <si>
    <t>76/05 = 760/05 + 761/05 + 762/05 +763/05 + (764/9)/05</t>
  </si>
  <si>
    <t>66/05 = 660/05 + 661/05 + 662/05 + 663/05 + (664/8)/05 + 669/05</t>
  </si>
  <si>
    <t>(67/77)/05 = (670/3)/05 - 77/05</t>
  </si>
  <si>
    <t>9901/05 = (70/74)/05 - (60/64)/05</t>
  </si>
  <si>
    <t>9902/05 = 9901/05 + 75/05 - 65/05</t>
  </si>
  <si>
    <t>9903/05 = 9902/05 + 76/05 - 66/05</t>
  </si>
  <si>
    <t>9904/05 = 9903/05 + 780/05 - 680/05 - (67/77)/05</t>
  </si>
  <si>
    <t>9905/05 = 9904/05 + 789/05 - 689/05</t>
  </si>
  <si>
    <t>49100/05 = (42300)/05 + (21300P)/05</t>
  </si>
  <si>
    <t>49200/05 = 49210/05 + 49220/05</t>
  </si>
  <si>
    <t>49300/05 = 49310/05 + 49320/05 + 49330/05</t>
  </si>
  <si>
    <t>49600/05 = 49610/05 + 49620/05 + 49630/05</t>
  </si>
  <si>
    <t>060/05 = 010/05 - 020/05 - 030/05 - 040/05 - 050/05</t>
  </si>
  <si>
    <t>15</t>
  </si>
  <si>
    <t>20</t>
  </si>
  <si>
    <t>25</t>
  </si>
  <si>
    <t>30</t>
  </si>
  <si>
    <t>35</t>
  </si>
  <si>
    <t>40</t>
  </si>
  <si>
    <t>45</t>
  </si>
  <si>
    <t>50</t>
  </si>
  <si>
    <t>100/45 = 100/05 + 100/15 + 100/25 + 100/35</t>
  </si>
  <si>
    <t>110/45 = 110/05 + 110/15 + 110/25 + 110/35</t>
  </si>
  <si>
    <t>120/45 = 120/05 + 120/15 + 120/25 + 120/35</t>
  </si>
  <si>
    <t>130/45 = 130/05 + 130/15 + 130/25 + 130/35</t>
  </si>
  <si>
    <t>140/45 = 140/05 + 140/15 + 140/25 + 140/35</t>
  </si>
  <si>
    <t>150/45 = 150/05 + 150/15 + 150/25 + 150/35</t>
  </si>
  <si>
    <t>160/45 = 160/05 + 160/15 + 160/25 + 160/35</t>
  </si>
  <si>
    <t>100/50 = 100/10 + 100/20 + 100/30 + 100/40</t>
  </si>
  <si>
    <t>110/50 = 110/10 + 110/20 + 110/30 + 110/40</t>
  </si>
  <si>
    <t>120/50 = 120/10 + 120/20 + 120/30 + 120/40</t>
  </si>
  <si>
    <t>130/50 = 130/10 + 130/20 + 130/30 + 130/40</t>
  </si>
  <si>
    <t>140/50 = 140/10 + 140/20 + 140/30 + 140/40</t>
  </si>
  <si>
    <t>150/50 = 150/10 + 150/20 + 150/30 + 150/40</t>
  </si>
  <si>
    <t>160/50 = 160/10 + 160/20 + 160/30 + 160/40</t>
  </si>
  <si>
    <t>200/45 = 200/05 + 200/15 + 200/25 + 200/35</t>
  </si>
  <si>
    <t>210/45 = 210/05 + 210/15 + 210/25 + 210/35</t>
  </si>
  <si>
    <t>220/45 = 220/05 + 220/15 + 220/25 + 220/35</t>
  </si>
  <si>
    <t>230/45 = 230/05 + 230/15 + 230/25 + 230/35</t>
  </si>
  <si>
    <t>240/45 = 240/05 + 240/15 + 240/25 + 240/35</t>
  </si>
  <si>
    <t>250/45 = 250/05 + 250/15 + 250/25 + 250/35</t>
  </si>
  <si>
    <t>260/45 = 260/05 + 260/15 + 260/25 + 260/35</t>
  </si>
  <si>
    <t>200/50 = 200/10 + 200/20 + 200/30 + 200/40</t>
  </si>
  <si>
    <t>210/50 = 210/10 + 210/20 + 210/30 + 210/40</t>
  </si>
  <si>
    <t>220/50 = 220/10 + 220/20 + 220/30 + 220/40</t>
  </si>
  <si>
    <t>230/50 = 230/10 + 230/20 + 230/30 + 230/40</t>
  </si>
  <si>
    <t>240/50 = 240/10 + 240/20 + 240/30 + 240/40</t>
  </si>
  <si>
    <t>250/50 = 250/10 + 250/20 + 250/30 + 250/40</t>
  </si>
  <si>
    <t>260/50 = 260/10 + 260/20 + 260/30 + 260/40</t>
  </si>
  <si>
    <t>320/05 = 300/05 + 310/05</t>
  </si>
  <si>
    <t>320/10 = 300/10 + 310/10</t>
  </si>
  <si>
    <t>320/15 = 300/15 + 310/15</t>
  </si>
  <si>
    <t>320/20 = 300/20 + 310/20</t>
  </si>
  <si>
    <t>320/25 = 300/25 + 310/25</t>
  </si>
  <si>
    <t>300/25 = 300/05 + 300/10 + 300/15 + 300/20</t>
  </si>
  <si>
    <t>310/25 = 310/05 + 310/10 + 310/15 + 310/20</t>
  </si>
  <si>
    <t>320/25 = 320/05 + 320/10 + 320/15 + 320/20</t>
  </si>
  <si>
    <t xml:space="preserve">020/10 = 030/10 + 040/10 + 050/10 + 060/10 + 070/10 + 080/10 + 090/10 + 100/10 +110/10 + 120/10 </t>
  </si>
  <si>
    <t>130/10 = 140/10 + 150/10 + 160/10</t>
  </si>
  <si>
    <t>010/10 = 020/10 + 130/10 + 170/10 + 180/10</t>
  </si>
  <si>
    <t>290/10 = 280/10 / 12</t>
  </si>
  <si>
    <t>270/10 = (300/10 + 310/10 + 320/10 + 330/10 + 340/10) * 350/10</t>
  </si>
  <si>
    <t>300/10 &lt;= 200.000</t>
  </si>
  <si>
    <t>310/10 &lt;= 125.000</t>
  </si>
  <si>
    <t>320/10 &lt;= 900.000</t>
  </si>
  <si>
    <t>330/10 &lt;= 750.000</t>
  </si>
  <si>
    <t>430/10 &lt;= 250.000</t>
  </si>
  <si>
    <t>440/10 &lt;= 200.000</t>
  </si>
  <si>
    <t>450/10 &lt;= 1.200.000</t>
  </si>
  <si>
    <t>460/10 &lt;= 750.000</t>
  </si>
  <si>
    <t>190/10 &gt;= 20.000</t>
  </si>
  <si>
    <t>28/05 = (280/1)/05 + (282/3)/05 + (284/8)/05</t>
  </si>
  <si>
    <t>10/05 &gt; 0</t>
  </si>
  <si>
    <t>170/45 = 100/45 + 110/45 + 120/45 + 130/45 + 140/45 + 150/45 + 160/45</t>
  </si>
  <si>
    <t>170/50 = 100/50 + 110/50 + 120/50 + 130/50 + 140/50 + 150/50 + 160/50</t>
  </si>
  <si>
    <t>270/50 = 200/50 + 210/50 + 220/50 + 230/50 + 240/50 + 250/50 + 260/50</t>
  </si>
  <si>
    <t>270/45 = 200/45 + 210/45 + 220/45 + 230/45 + 240/45 + 250/45 + 260/45</t>
  </si>
  <si>
    <t>270/45 &gt; 0</t>
  </si>
  <si>
    <t>270/50 &gt; 0</t>
  </si>
  <si>
    <t>320/25 &gt; 0</t>
  </si>
  <si>
    <t>(20/58)/05 &gt; 0</t>
  </si>
  <si>
    <t>(-) Charges d'intérêts</t>
  </si>
  <si>
    <t>410/10 = 370/10 + 380/10 + 390/10 + 400/10</t>
  </si>
  <si>
    <t>200/10 = (210/10 + 220/10 + 230/10 + 240/10 + 250/10 + 260/10)*10%</t>
  </si>
  <si>
    <t>360/10=MAX(410/10;80% * 420/10) * (430/10 + 440/10 + 450/10 + 460/10 +470/10) * 480/10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</si>
</sst>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left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0" fillId="0" borderId="1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49" fontId="0" fillId="0" borderId="15" xfId="0" applyNumberFormat="1" applyBorder="1" applyAlignment="1">
      <alignment horizontal="left"/>
    </xf>
    <xf numFmtId="0" fontId="36" fillId="0" borderId="0" xfId="0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36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wrapText="1" indent="1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wrapText="1" indent="2"/>
    </xf>
    <xf numFmtId="0" fontId="0" fillId="0" borderId="0" xfId="0" applyFill="1" applyAlignment="1">
      <alignment/>
    </xf>
    <xf numFmtId="0" fontId="36" fillId="0" borderId="10" xfId="0" applyFont="1" applyBorder="1" applyAlignment="1" quotePrefix="1">
      <alignment horizontal="center"/>
    </xf>
    <xf numFmtId="0" fontId="36" fillId="0" borderId="25" xfId="0" applyFont="1" applyBorder="1" applyAlignment="1" quotePrefix="1">
      <alignment horizontal="center" vertical="center"/>
    </xf>
    <xf numFmtId="0" fontId="36" fillId="0" borderId="25" xfId="0" applyFont="1" applyBorder="1" applyAlignment="1">
      <alignment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36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36" fillId="0" borderId="10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36" fillId="0" borderId="10" xfId="0" applyNumberFormat="1" applyFont="1" applyBorder="1" applyAlignment="1">
      <alignment horizontal="left"/>
    </xf>
    <xf numFmtId="164" fontId="0" fillId="0" borderId="25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36" fillId="0" borderId="10" xfId="0" applyNumberFormat="1" applyFont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25" xfId="0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36" fillId="0" borderId="25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zoomScale="75" zoomScaleNormal="75" zoomScalePageLayoutView="0" workbookViewId="0" topLeftCell="A1">
      <selection activeCell="C51" sqref="C51:D64"/>
    </sheetView>
  </sheetViews>
  <sheetFormatPr defaultColWidth="9.140625" defaultRowHeight="12.75"/>
  <cols>
    <col min="1" max="1" width="57.00390625" style="0" bestFit="1" customWidth="1"/>
    <col min="2" max="3" width="9.140625" style="6" customWidth="1"/>
    <col min="4" max="4" width="14.140625" style="6" customWidth="1"/>
    <col min="5" max="5" width="17.28125" style="6" bestFit="1" customWidth="1"/>
  </cols>
  <sheetData>
    <row r="1" ht="12.75">
      <c r="A1" s="55" t="s">
        <v>0</v>
      </c>
    </row>
    <row r="2" spans="2:5" ht="12.75">
      <c r="B2" s="6" t="s">
        <v>39</v>
      </c>
      <c r="C2" s="8" t="s">
        <v>40</v>
      </c>
      <c r="D2" s="8" t="s">
        <v>41</v>
      </c>
      <c r="E2" s="8" t="s">
        <v>42</v>
      </c>
    </row>
    <row r="3" spans="3:5" ht="12.75">
      <c r="C3" s="59"/>
      <c r="D3" s="56" t="s">
        <v>335</v>
      </c>
      <c r="E3" s="56" t="s">
        <v>336</v>
      </c>
    </row>
    <row r="4" spans="1:5" ht="12.75">
      <c r="A4" s="1" t="s">
        <v>1</v>
      </c>
      <c r="C4" s="12"/>
      <c r="D4" s="11"/>
      <c r="E4" s="12"/>
    </row>
    <row r="5" spans="1:5" ht="12.75">
      <c r="A5" s="1" t="s">
        <v>2</v>
      </c>
      <c r="C5" s="10" t="s">
        <v>51</v>
      </c>
      <c r="D5" s="14">
        <v>8000</v>
      </c>
      <c r="E5" s="15"/>
    </row>
    <row r="6" spans="1:5" ht="12.75">
      <c r="A6" s="1" t="s">
        <v>3</v>
      </c>
      <c r="B6" s="6" t="s">
        <v>44</v>
      </c>
      <c r="C6" s="10">
        <v>20</v>
      </c>
      <c r="D6" s="11">
        <v>2000</v>
      </c>
      <c r="E6" s="12"/>
    </row>
    <row r="7" spans="1:5" ht="12.75">
      <c r="A7" s="1" t="s">
        <v>4</v>
      </c>
      <c r="B7" s="6" t="s">
        <v>45</v>
      </c>
      <c r="C7" s="10">
        <v>21</v>
      </c>
      <c r="D7" s="11">
        <v>2000</v>
      </c>
      <c r="E7" s="12"/>
    </row>
    <row r="8" spans="1:5" ht="12.75">
      <c r="A8" s="1" t="s">
        <v>5</v>
      </c>
      <c r="B8" s="6" t="s">
        <v>46</v>
      </c>
      <c r="C8" s="10" t="s">
        <v>52</v>
      </c>
      <c r="D8" s="11">
        <v>2000</v>
      </c>
      <c r="E8" s="12"/>
    </row>
    <row r="9" spans="1:5" ht="12.75">
      <c r="A9" s="3" t="s">
        <v>6</v>
      </c>
      <c r="C9" s="10">
        <v>22</v>
      </c>
      <c r="D9" s="11">
        <v>400</v>
      </c>
      <c r="E9" s="12"/>
    </row>
    <row r="10" spans="1:5" ht="12.75">
      <c r="A10" s="3" t="s">
        <v>7</v>
      </c>
      <c r="C10" s="10">
        <v>23</v>
      </c>
      <c r="D10" s="11">
        <v>400</v>
      </c>
      <c r="E10" s="12"/>
    </row>
    <row r="11" spans="1:5" ht="12.75">
      <c r="A11" s="3" t="s">
        <v>8</v>
      </c>
      <c r="C11" s="10">
        <v>24</v>
      </c>
      <c r="D11" s="11">
        <v>300</v>
      </c>
      <c r="E11" s="12"/>
    </row>
    <row r="12" spans="1:5" ht="12.75">
      <c r="A12" s="3" t="s">
        <v>9</v>
      </c>
      <c r="C12" s="10">
        <v>25</v>
      </c>
      <c r="D12" s="11">
        <v>300</v>
      </c>
      <c r="E12" s="12"/>
    </row>
    <row r="13" spans="1:5" ht="12.75">
      <c r="A13" s="3" t="s">
        <v>10</v>
      </c>
      <c r="C13" s="10">
        <v>26</v>
      </c>
      <c r="D13" s="11">
        <v>300</v>
      </c>
      <c r="E13" s="12"/>
    </row>
    <row r="14" spans="1:5" ht="12.75">
      <c r="A14" s="3" t="s">
        <v>11</v>
      </c>
      <c r="C14" s="10">
        <v>27</v>
      </c>
      <c r="D14" s="11">
        <v>300</v>
      </c>
      <c r="E14" s="12"/>
    </row>
    <row r="15" spans="1:5" ht="12.75">
      <c r="A15" s="3"/>
      <c r="B15" s="6" t="s">
        <v>47</v>
      </c>
      <c r="C15" s="10"/>
      <c r="D15" s="11"/>
      <c r="E15" s="12"/>
    </row>
    <row r="16" spans="1:5" ht="12.75">
      <c r="A16" s="1" t="s">
        <v>12</v>
      </c>
      <c r="B16" s="6" t="s">
        <v>48</v>
      </c>
      <c r="C16" s="10">
        <v>28</v>
      </c>
      <c r="D16" s="11">
        <v>2000</v>
      </c>
      <c r="E16" s="12"/>
    </row>
    <row r="17" spans="1:5" ht="12.75">
      <c r="A17" s="3" t="s">
        <v>13</v>
      </c>
      <c r="B17" s="6" t="s">
        <v>49</v>
      </c>
      <c r="C17" s="10" t="s">
        <v>53</v>
      </c>
      <c r="D17" s="11">
        <v>1000</v>
      </c>
      <c r="E17" s="12"/>
    </row>
    <row r="18" spans="1:5" ht="12.75">
      <c r="A18" s="4" t="s">
        <v>14</v>
      </c>
      <c r="C18" s="10">
        <v>280</v>
      </c>
      <c r="D18" s="11">
        <v>500</v>
      </c>
      <c r="E18" s="12"/>
    </row>
    <row r="19" spans="1:5" ht="12.75">
      <c r="A19" s="4" t="s">
        <v>15</v>
      </c>
      <c r="C19" s="10">
        <v>281</v>
      </c>
      <c r="D19" s="11">
        <v>500</v>
      </c>
      <c r="E19" s="12"/>
    </row>
    <row r="20" spans="1:5" ht="12.75">
      <c r="A20" s="3" t="s">
        <v>16</v>
      </c>
      <c r="B20" s="6" t="s">
        <v>49</v>
      </c>
      <c r="C20" s="10" t="s">
        <v>54</v>
      </c>
      <c r="D20" s="11">
        <v>500</v>
      </c>
      <c r="E20" s="12"/>
    </row>
    <row r="21" spans="1:5" ht="12.75">
      <c r="A21" s="4" t="s">
        <v>14</v>
      </c>
      <c r="C21" s="10">
        <v>282</v>
      </c>
      <c r="D21" s="11">
        <v>250</v>
      </c>
      <c r="E21" s="12"/>
    </row>
    <row r="22" spans="1:5" ht="12.75">
      <c r="A22" s="4" t="s">
        <v>15</v>
      </c>
      <c r="C22" s="10">
        <v>283</v>
      </c>
      <c r="D22" s="11">
        <v>250</v>
      </c>
      <c r="E22" s="12"/>
    </row>
    <row r="23" spans="1:5" ht="12.75">
      <c r="A23" s="3" t="s">
        <v>17</v>
      </c>
      <c r="C23" s="10" t="s">
        <v>55</v>
      </c>
      <c r="D23" s="11">
        <v>500</v>
      </c>
      <c r="E23" s="12"/>
    </row>
    <row r="24" spans="1:5" ht="12.75">
      <c r="A24" s="4" t="s">
        <v>18</v>
      </c>
      <c r="C24" s="10">
        <v>284</v>
      </c>
      <c r="D24" s="11">
        <v>250</v>
      </c>
      <c r="E24" s="12"/>
    </row>
    <row r="25" spans="1:5" ht="12.75">
      <c r="A25" s="4" t="s">
        <v>19</v>
      </c>
      <c r="C25" s="10" t="s">
        <v>56</v>
      </c>
      <c r="D25" s="11">
        <v>250</v>
      </c>
      <c r="E25" s="12"/>
    </row>
    <row r="26" spans="1:5" ht="12.75">
      <c r="A26" s="1" t="s">
        <v>20</v>
      </c>
      <c r="C26" s="10" t="s">
        <v>57</v>
      </c>
      <c r="D26" s="14">
        <v>4000</v>
      </c>
      <c r="E26" s="15"/>
    </row>
    <row r="27" spans="1:5" ht="12.75">
      <c r="A27" s="1" t="s">
        <v>21</v>
      </c>
      <c r="C27" s="10">
        <v>29</v>
      </c>
      <c r="D27" s="11">
        <v>1000</v>
      </c>
      <c r="E27" s="12"/>
    </row>
    <row r="28" spans="1:5" ht="12.75">
      <c r="A28" s="5" t="s">
        <v>32</v>
      </c>
      <c r="C28" s="10">
        <v>290</v>
      </c>
      <c r="D28" s="11">
        <v>500</v>
      </c>
      <c r="E28" s="12"/>
    </row>
    <row r="29" spans="1:5" ht="12.75">
      <c r="A29" s="3" t="s">
        <v>22</v>
      </c>
      <c r="C29" s="10">
        <v>291</v>
      </c>
      <c r="D29" s="11">
        <v>500</v>
      </c>
      <c r="E29" s="12"/>
    </row>
    <row r="30" spans="1:5" ht="12.75">
      <c r="A30" s="1" t="s">
        <v>23</v>
      </c>
      <c r="C30" s="10">
        <v>3</v>
      </c>
      <c r="D30" s="11">
        <v>1400</v>
      </c>
      <c r="E30" s="12"/>
    </row>
    <row r="31" spans="1:5" ht="12.75">
      <c r="A31" s="3" t="s">
        <v>43</v>
      </c>
      <c r="C31" s="10" t="s">
        <v>58</v>
      </c>
      <c r="D31" s="11">
        <v>1000</v>
      </c>
      <c r="E31" s="12"/>
    </row>
    <row r="32" spans="1:5" ht="12.75">
      <c r="A32" s="4" t="s">
        <v>24</v>
      </c>
      <c r="C32" s="10" t="s">
        <v>59</v>
      </c>
      <c r="D32" s="11">
        <v>300</v>
      </c>
      <c r="E32" s="12"/>
    </row>
    <row r="33" spans="1:5" ht="12.75">
      <c r="A33" s="4" t="s">
        <v>25</v>
      </c>
      <c r="C33" s="10">
        <v>32</v>
      </c>
      <c r="D33" s="11">
        <v>300</v>
      </c>
      <c r="E33" s="12"/>
    </row>
    <row r="34" spans="1:5" ht="12.75">
      <c r="A34" s="4" t="s">
        <v>26</v>
      </c>
      <c r="C34" s="10">
        <v>33</v>
      </c>
      <c r="D34" s="11">
        <v>100</v>
      </c>
      <c r="E34" s="12"/>
    </row>
    <row r="35" spans="1:5" ht="12.75">
      <c r="A35" s="4" t="s">
        <v>27</v>
      </c>
      <c r="C35" s="10">
        <v>34</v>
      </c>
      <c r="D35" s="11">
        <v>100</v>
      </c>
      <c r="E35" s="12"/>
    </row>
    <row r="36" spans="1:5" ht="12.75">
      <c r="A36" s="4" t="s">
        <v>28</v>
      </c>
      <c r="C36" s="10">
        <v>35</v>
      </c>
      <c r="D36" s="11">
        <v>100</v>
      </c>
      <c r="E36" s="12"/>
    </row>
    <row r="37" spans="1:5" ht="12.75">
      <c r="A37" s="4" t="s">
        <v>29</v>
      </c>
      <c r="C37" s="10">
        <v>36</v>
      </c>
      <c r="D37" s="11">
        <v>100</v>
      </c>
      <c r="E37" s="12"/>
    </row>
    <row r="38" spans="1:5" ht="12.75">
      <c r="A38" s="3" t="s">
        <v>30</v>
      </c>
      <c r="C38" s="10">
        <v>37</v>
      </c>
      <c r="D38" s="11">
        <v>400</v>
      </c>
      <c r="E38" s="12"/>
    </row>
    <row r="39" spans="1:5" ht="12.75">
      <c r="A39" s="1" t="s">
        <v>31</v>
      </c>
      <c r="C39" s="10" t="s">
        <v>60</v>
      </c>
      <c r="D39" s="11">
        <v>500</v>
      </c>
      <c r="E39" s="12"/>
    </row>
    <row r="40" spans="1:5" ht="12.75">
      <c r="A40" s="3" t="s">
        <v>32</v>
      </c>
      <c r="C40" s="10">
        <v>40</v>
      </c>
      <c r="D40" s="11">
        <v>250</v>
      </c>
      <c r="E40" s="12"/>
    </row>
    <row r="41" spans="1:5" ht="12.75">
      <c r="A41" s="3" t="s">
        <v>22</v>
      </c>
      <c r="C41" s="10">
        <v>41</v>
      </c>
      <c r="D41" s="11">
        <v>250</v>
      </c>
      <c r="E41" s="12"/>
    </row>
    <row r="42" spans="1:5" ht="12.75">
      <c r="A42" s="1" t="s">
        <v>33</v>
      </c>
      <c r="B42" s="6" t="s">
        <v>50</v>
      </c>
      <c r="C42" s="10" t="s">
        <v>61</v>
      </c>
      <c r="D42" s="11">
        <v>500</v>
      </c>
      <c r="E42" s="12"/>
    </row>
    <row r="43" spans="1:5" ht="12.75">
      <c r="A43" s="3" t="s">
        <v>34</v>
      </c>
      <c r="C43" s="10">
        <v>50</v>
      </c>
      <c r="D43" s="11">
        <v>250</v>
      </c>
      <c r="E43" s="12"/>
    </row>
    <row r="44" spans="1:5" ht="12.75">
      <c r="A44" s="3" t="s">
        <v>35</v>
      </c>
      <c r="C44" s="10" t="s">
        <v>62</v>
      </c>
      <c r="D44" s="11">
        <v>250</v>
      </c>
      <c r="E44" s="12"/>
    </row>
    <row r="45" spans="1:5" ht="12.75">
      <c r="A45" s="1" t="s">
        <v>36</v>
      </c>
      <c r="C45" s="10" t="s">
        <v>63</v>
      </c>
      <c r="D45" s="11">
        <v>500</v>
      </c>
      <c r="E45" s="12"/>
    </row>
    <row r="46" spans="1:5" ht="12.75">
      <c r="A46" s="1" t="s">
        <v>37</v>
      </c>
      <c r="B46" s="6" t="s">
        <v>50</v>
      </c>
      <c r="C46" s="10" t="s">
        <v>64</v>
      </c>
      <c r="D46" s="11">
        <v>100</v>
      </c>
      <c r="E46" s="12"/>
    </row>
    <row r="47" spans="1:5" ht="13.5" thickBot="1">
      <c r="A47" s="1" t="s">
        <v>38</v>
      </c>
      <c r="C47" s="16" t="s">
        <v>65</v>
      </c>
      <c r="D47" s="17">
        <f>D5+D26</f>
        <v>12000</v>
      </c>
      <c r="E47" s="18"/>
    </row>
    <row r="50" spans="1:4" ht="12.75">
      <c r="A50" s="63"/>
      <c r="B50" s="6">
        <v>10</v>
      </c>
      <c r="C50" s="6" t="b">
        <f>D5=D6+D7+D8+D16</f>
        <v>1</v>
      </c>
      <c r="D50" s="57" t="s">
        <v>337</v>
      </c>
    </row>
    <row r="51" spans="1:4" ht="12.75">
      <c r="A51" s="64"/>
      <c r="B51" s="6">
        <v>20</v>
      </c>
      <c r="C51" s="6" t="b">
        <f>D8=D9+D10+D11+D12+D13+D14</f>
        <v>1</v>
      </c>
      <c r="D51" s="57" t="s">
        <v>338</v>
      </c>
    </row>
    <row r="52" spans="1:4" ht="12.75">
      <c r="A52" s="64"/>
      <c r="B52" s="6">
        <v>30</v>
      </c>
      <c r="C52" s="6" t="b">
        <f>D16=D17+D20+D23</f>
        <v>1</v>
      </c>
      <c r="D52" s="57" t="s">
        <v>452</v>
      </c>
    </row>
    <row r="53" spans="1:4" ht="12.75">
      <c r="A53" s="64"/>
      <c r="B53" s="6">
        <v>40</v>
      </c>
      <c r="C53" s="6" t="b">
        <f>D17=D18+D19</f>
        <v>1</v>
      </c>
      <c r="D53" s="58" t="s">
        <v>339</v>
      </c>
    </row>
    <row r="54" spans="1:4" ht="12.75">
      <c r="A54" s="64"/>
      <c r="B54" s="6">
        <v>50</v>
      </c>
      <c r="C54" s="6" t="b">
        <f>D20=D21+D22</f>
        <v>1</v>
      </c>
      <c r="D54" s="58" t="s">
        <v>340</v>
      </c>
    </row>
    <row r="55" spans="1:4" ht="12.75">
      <c r="A55" s="64"/>
      <c r="B55" s="6">
        <v>60</v>
      </c>
      <c r="C55" s="6" t="b">
        <f>D23=D24+D25</f>
        <v>1</v>
      </c>
      <c r="D55" s="58" t="s">
        <v>341</v>
      </c>
    </row>
    <row r="56" spans="1:4" ht="12.75">
      <c r="A56" s="64"/>
      <c r="B56" s="6">
        <v>70</v>
      </c>
      <c r="C56" s="6" t="b">
        <f>D26=D27+D30+D39+D42+D45+D46</f>
        <v>1</v>
      </c>
      <c r="D56" s="58" t="s">
        <v>342</v>
      </c>
    </row>
    <row r="57" spans="1:4" ht="12.75">
      <c r="A57" s="64"/>
      <c r="B57" s="6">
        <v>80</v>
      </c>
      <c r="C57" s="6" t="b">
        <f>D27=D28+D29</f>
        <v>1</v>
      </c>
      <c r="D57" s="58" t="s">
        <v>343</v>
      </c>
    </row>
    <row r="58" spans="1:4" ht="12.75">
      <c r="A58" s="64"/>
      <c r="B58" s="6">
        <v>90</v>
      </c>
      <c r="C58" s="6" t="b">
        <f>D30=D31+D38</f>
        <v>1</v>
      </c>
      <c r="D58" s="58" t="s">
        <v>344</v>
      </c>
    </row>
    <row r="59" spans="1:4" ht="12.75">
      <c r="A59" s="64"/>
      <c r="B59" s="6">
        <v>100</v>
      </c>
      <c r="C59" s="6" t="b">
        <f>D31=D32+D33+D34+D35+D36+D37</f>
        <v>1</v>
      </c>
      <c r="D59" s="58" t="s">
        <v>345</v>
      </c>
    </row>
    <row r="60" spans="1:4" ht="12.75">
      <c r="A60" s="64"/>
      <c r="B60" s="6">
        <v>110</v>
      </c>
      <c r="C60" s="6" t="b">
        <f>D39=D40+D41</f>
        <v>1</v>
      </c>
      <c r="D60" s="58" t="s">
        <v>346</v>
      </c>
    </row>
    <row r="61" spans="1:4" ht="12.75">
      <c r="A61" s="64"/>
      <c r="B61" s="6">
        <v>120</v>
      </c>
      <c r="C61" s="6" t="b">
        <f>D42=D43+D44</f>
        <v>1</v>
      </c>
      <c r="D61" s="58" t="s">
        <v>347</v>
      </c>
    </row>
    <row r="62" spans="1:4" ht="12.75">
      <c r="A62" s="64"/>
      <c r="B62" s="6">
        <v>130</v>
      </c>
      <c r="C62" s="6" t="b">
        <f>D47=D5+D26</f>
        <v>1</v>
      </c>
      <c r="D62" s="58" t="s">
        <v>348</v>
      </c>
    </row>
    <row r="63" spans="1:4" ht="12.75">
      <c r="A63" s="64"/>
      <c r="B63" s="6">
        <v>140</v>
      </c>
      <c r="C63" s="6" t="b">
        <f>D47='1.1 PASSIF'!D54</f>
        <v>1</v>
      </c>
      <c r="D63" s="58" t="s">
        <v>349</v>
      </c>
    </row>
    <row r="64" spans="2:4" ht="12.75">
      <c r="B64" s="6">
        <v>150</v>
      </c>
      <c r="C64" s="6" t="b">
        <f>D47&gt;0</f>
        <v>1</v>
      </c>
      <c r="D64" s="58" t="s">
        <v>461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47">
      <selection activeCell="D4" sqref="D4:E54"/>
    </sheetView>
  </sheetViews>
  <sheetFormatPr defaultColWidth="9.140625" defaultRowHeight="12.75"/>
  <cols>
    <col min="1" max="1" width="47.00390625" style="0" customWidth="1"/>
    <col min="4" max="4" width="12.8515625" style="0" customWidth="1"/>
    <col min="5" max="5" width="17.28125" style="0" bestFit="1" customWidth="1"/>
  </cols>
  <sheetData>
    <row r="1" spans="2:5" ht="12.75">
      <c r="B1" s="6" t="s">
        <v>39</v>
      </c>
      <c r="C1" s="8" t="s">
        <v>40</v>
      </c>
      <c r="D1" s="9" t="s">
        <v>41</v>
      </c>
      <c r="E1" s="8" t="s">
        <v>42</v>
      </c>
    </row>
    <row r="2" spans="2:5" ht="12.75">
      <c r="B2" s="6"/>
      <c r="C2" s="59"/>
      <c r="D2" s="56" t="s">
        <v>335</v>
      </c>
      <c r="E2" s="56" t="s">
        <v>336</v>
      </c>
    </row>
    <row r="3" spans="1:5" ht="12.75">
      <c r="A3" s="1" t="s">
        <v>66</v>
      </c>
      <c r="B3" s="6"/>
      <c r="C3" s="12"/>
      <c r="D3" s="11"/>
      <c r="E3" s="12"/>
    </row>
    <row r="4" spans="1:5" ht="12.75">
      <c r="A4" s="1" t="s">
        <v>67</v>
      </c>
      <c r="B4" s="6"/>
      <c r="C4" s="13" t="s">
        <v>116</v>
      </c>
      <c r="D4" s="14">
        <v>6000</v>
      </c>
      <c r="E4" s="15">
        <f>D4+D20+D27</f>
        <v>12000</v>
      </c>
    </row>
    <row r="5" spans="1:5" ht="12.75">
      <c r="A5" t="s">
        <v>68</v>
      </c>
      <c r="B5" s="6" t="s">
        <v>104</v>
      </c>
      <c r="C5" s="13">
        <v>10</v>
      </c>
      <c r="D5" s="11">
        <v>2800</v>
      </c>
      <c r="E5" s="12"/>
    </row>
    <row r="6" spans="1:5" ht="12.75">
      <c r="A6" s="3" t="s">
        <v>69</v>
      </c>
      <c r="B6" s="6"/>
      <c r="C6" s="13">
        <v>100</v>
      </c>
      <c r="D6" s="11">
        <v>1400</v>
      </c>
      <c r="E6" s="12"/>
    </row>
    <row r="7" spans="1:5" ht="12.75">
      <c r="A7" s="3" t="s">
        <v>70</v>
      </c>
      <c r="B7" s="6"/>
      <c r="C7" s="13">
        <v>101</v>
      </c>
      <c r="D7" s="11">
        <v>1400</v>
      </c>
      <c r="E7" s="12"/>
    </row>
    <row r="8" spans="1:5" ht="12.75">
      <c r="A8" s="1" t="s">
        <v>71</v>
      </c>
      <c r="B8" s="6"/>
      <c r="C8" s="13">
        <v>11</v>
      </c>
      <c r="D8" s="11">
        <v>500</v>
      </c>
      <c r="E8" s="12"/>
    </row>
    <row r="9" spans="1:5" ht="12.75">
      <c r="A9" s="1" t="s">
        <v>72</v>
      </c>
      <c r="B9" s="6"/>
      <c r="C9" s="13">
        <v>12</v>
      </c>
      <c r="D9" s="11">
        <v>500</v>
      </c>
      <c r="E9" s="12"/>
    </row>
    <row r="10" spans="1:5" ht="12.75">
      <c r="A10" s="1" t="s">
        <v>99</v>
      </c>
      <c r="B10" s="6"/>
      <c r="C10" s="13">
        <v>13</v>
      </c>
      <c r="D10" s="11">
        <v>2000</v>
      </c>
      <c r="E10" s="12"/>
    </row>
    <row r="11" spans="1:5" ht="12.75">
      <c r="A11" s="3" t="s">
        <v>73</v>
      </c>
      <c r="B11" s="6"/>
      <c r="C11" s="13">
        <v>130</v>
      </c>
      <c r="D11" s="11">
        <v>500</v>
      </c>
      <c r="E11" s="12"/>
    </row>
    <row r="12" spans="1:5" ht="12.75">
      <c r="A12" s="3" t="s">
        <v>74</v>
      </c>
      <c r="B12" s="6"/>
      <c r="C12" s="13">
        <v>131</v>
      </c>
      <c r="D12" s="11">
        <v>500</v>
      </c>
      <c r="E12" s="12"/>
    </row>
    <row r="13" spans="1:5" ht="12.75">
      <c r="A13" s="4" t="s">
        <v>75</v>
      </c>
      <c r="B13" s="6"/>
      <c r="C13" s="13">
        <v>1310</v>
      </c>
      <c r="D13" s="11">
        <v>250</v>
      </c>
      <c r="E13" s="12"/>
    </row>
    <row r="14" spans="1:5" ht="12.75">
      <c r="A14" s="4" t="s">
        <v>76</v>
      </c>
      <c r="B14" s="6"/>
      <c r="C14" s="13">
        <v>1311</v>
      </c>
      <c r="D14" s="11">
        <v>250</v>
      </c>
      <c r="E14" s="12"/>
    </row>
    <row r="15" spans="1:5" ht="12.75">
      <c r="A15" s="3" t="s">
        <v>77</v>
      </c>
      <c r="B15" s="6"/>
      <c r="C15" s="13">
        <v>132</v>
      </c>
      <c r="D15" s="11">
        <v>500</v>
      </c>
      <c r="E15" s="12"/>
    </row>
    <row r="16" spans="1:5" ht="12.75">
      <c r="A16" s="3" t="s">
        <v>78</v>
      </c>
      <c r="B16" s="6"/>
      <c r="C16" s="13">
        <v>133</v>
      </c>
      <c r="D16" s="11">
        <v>500</v>
      </c>
      <c r="E16" s="12"/>
    </row>
    <row r="17" spans="1:5" ht="12.75">
      <c r="A17" s="1" t="s">
        <v>103</v>
      </c>
      <c r="B17" s="6"/>
      <c r="C17" s="13">
        <v>14</v>
      </c>
      <c r="D17" s="11">
        <v>150</v>
      </c>
      <c r="E17" s="12"/>
    </row>
    <row r="18" spans="1:5" ht="12.75">
      <c r="A18" s="1" t="s">
        <v>79</v>
      </c>
      <c r="B18" s="6"/>
      <c r="C18" s="13">
        <v>15</v>
      </c>
      <c r="D18" s="11">
        <v>100</v>
      </c>
      <c r="E18" s="12"/>
    </row>
    <row r="19" spans="1:5" ht="12.75">
      <c r="A19" s="1" t="s">
        <v>80</v>
      </c>
      <c r="B19" s="6"/>
      <c r="C19" s="13">
        <v>19</v>
      </c>
      <c r="D19" s="11">
        <v>50</v>
      </c>
      <c r="E19" s="12"/>
    </row>
    <row r="20" spans="1:5" ht="12.75">
      <c r="A20" s="1" t="s">
        <v>81</v>
      </c>
      <c r="B20" s="6"/>
      <c r="C20" s="13">
        <v>16</v>
      </c>
      <c r="D20" s="14">
        <v>1000</v>
      </c>
      <c r="E20" s="15"/>
    </row>
    <row r="21" spans="1:5" ht="12.75">
      <c r="A21" s="1" t="s">
        <v>82</v>
      </c>
      <c r="B21" s="6"/>
      <c r="C21" s="13" t="s">
        <v>107</v>
      </c>
      <c r="D21" s="11">
        <v>800</v>
      </c>
      <c r="E21" s="12"/>
    </row>
    <row r="22" spans="1:5" ht="12.75">
      <c r="A22" s="3" t="s">
        <v>83</v>
      </c>
      <c r="B22" s="6"/>
      <c r="C22" s="13">
        <v>160</v>
      </c>
      <c r="D22" s="11">
        <v>200</v>
      </c>
      <c r="E22" s="12"/>
    </row>
    <row r="23" spans="1:5" ht="12.75">
      <c r="A23" s="3" t="s">
        <v>84</v>
      </c>
      <c r="B23" s="6"/>
      <c r="C23" s="13">
        <v>161</v>
      </c>
      <c r="D23" s="11">
        <v>200</v>
      </c>
      <c r="E23" s="12"/>
    </row>
    <row r="24" spans="1:5" ht="12.75">
      <c r="A24" s="3" t="s">
        <v>85</v>
      </c>
      <c r="B24" s="6"/>
      <c r="C24" s="13">
        <v>162</v>
      </c>
      <c r="D24" s="11">
        <v>200</v>
      </c>
      <c r="E24" s="12"/>
    </row>
    <row r="25" spans="1:5" ht="12.75">
      <c r="A25" s="3" t="s">
        <v>86</v>
      </c>
      <c r="B25" s="6" t="s">
        <v>105</v>
      </c>
      <c r="C25" s="13" t="s">
        <v>108</v>
      </c>
      <c r="D25" s="11">
        <v>200</v>
      </c>
      <c r="E25" s="12"/>
    </row>
    <row r="26" spans="1:5" ht="12.75">
      <c r="A26" s="1" t="s">
        <v>87</v>
      </c>
      <c r="B26" s="6"/>
      <c r="C26" s="13">
        <v>168</v>
      </c>
      <c r="D26" s="11">
        <v>200</v>
      </c>
      <c r="E26" s="12"/>
    </row>
    <row r="27" spans="1:5" ht="12.75">
      <c r="A27" s="1" t="s">
        <v>100</v>
      </c>
      <c r="B27" s="6"/>
      <c r="C27" s="13" t="s">
        <v>109</v>
      </c>
      <c r="D27" s="14">
        <v>5000</v>
      </c>
      <c r="E27" s="15"/>
    </row>
    <row r="28" spans="1:5" ht="12.75">
      <c r="A28" s="1" t="s">
        <v>88</v>
      </c>
      <c r="B28" s="6" t="s">
        <v>106</v>
      </c>
      <c r="C28" s="13">
        <v>17</v>
      </c>
      <c r="D28" s="11">
        <v>2300</v>
      </c>
      <c r="E28" s="12"/>
    </row>
    <row r="29" spans="1:5" ht="12.75">
      <c r="A29" s="5" t="s">
        <v>90</v>
      </c>
      <c r="B29" s="6"/>
      <c r="C29" s="13" t="s">
        <v>324</v>
      </c>
      <c r="D29" s="11">
        <v>1000</v>
      </c>
      <c r="E29" s="12"/>
    </row>
    <row r="30" spans="1:5" ht="12.75">
      <c r="A30" s="53" t="s">
        <v>319</v>
      </c>
      <c r="B30" s="6"/>
      <c r="C30" s="13" t="s">
        <v>282</v>
      </c>
      <c r="D30" s="11">
        <v>200</v>
      </c>
      <c r="E30" s="12"/>
    </row>
    <row r="31" spans="1:5" ht="12.75">
      <c r="A31" s="53" t="s">
        <v>320</v>
      </c>
      <c r="B31" s="6"/>
      <c r="C31" s="13" t="s">
        <v>325</v>
      </c>
      <c r="D31" s="11">
        <v>200</v>
      </c>
      <c r="E31" s="12"/>
    </row>
    <row r="32" spans="1:5" ht="12.75">
      <c r="A32" s="53" t="s">
        <v>321</v>
      </c>
      <c r="B32" s="6"/>
      <c r="C32" s="13" t="s">
        <v>326</v>
      </c>
      <c r="D32" s="11">
        <v>200</v>
      </c>
      <c r="E32" s="12"/>
    </row>
    <row r="33" spans="1:5" ht="12.75">
      <c r="A33" s="53" t="s">
        <v>91</v>
      </c>
      <c r="B33" s="6"/>
      <c r="C33" s="13" t="s">
        <v>327</v>
      </c>
      <c r="D33" s="11">
        <v>200</v>
      </c>
      <c r="E33" s="12"/>
    </row>
    <row r="34" spans="1:5" ht="12.75">
      <c r="A34" s="53" t="s">
        <v>92</v>
      </c>
      <c r="B34" s="6"/>
      <c r="C34" s="13" t="s">
        <v>328</v>
      </c>
      <c r="D34" s="11">
        <v>200</v>
      </c>
      <c r="E34" s="12"/>
    </row>
    <row r="35" spans="1:5" ht="12.75">
      <c r="A35" s="5" t="s">
        <v>93</v>
      </c>
      <c r="B35" s="6"/>
      <c r="C35" s="13" t="s">
        <v>329</v>
      </c>
      <c r="D35" s="11">
        <v>500</v>
      </c>
      <c r="E35" s="12"/>
    </row>
    <row r="36" spans="1:5" ht="12.75">
      <c r="A36" s="53" t="s">
        <v>94</v>
      </c>
      <c r="B36" s="6"/>
      <c r="C36" s="13" t="s">
        <v>330</v>
      </c>
      <c r="D36" s="11">
        <v>250</v>
      </c>
      <c r="E36" s="12"/>
    </row>
    <row r="37" spans="1:5" ht="12.75">
      <c r="A37" s="53" t="s">
        <v>95</v>
      </c>
      <c r="B37" s="6"/>
      <c r="C37" s="13" t="s">
        <v>331</v>
      </c>
      <c r="D37" s="11">
        <v>250</v>
      </c>
      <c r="E37" s="12"/>
    </row>
    <row r="38" spans="1:5" ht="12.75">
      <c r="A38" s="5" t="s">
        <v>96</v>
      </c>
      <c r="B38" s="6"/>
      <c r="C38" s="13" t="s">
        <v>332</v>
      </c>
      <c r="D38" s="11">
        <v>500</v>
      </c>
      <c r="E38" s="12"/>
    </row>
    <row r="39" spans="1:5" ht="12.75">
      <c r="A39" s="5" t="s">
        <v>322</v>
      </c>
      <c r="B39" s="6"/>
      <c r="C39" s="13" t="s">
        <v>333</v>
      </c>
      <c r="D39" s="11">
        <v>300</v>
      </c>
      <c r="E39" s="12"/>
    </row>
    <row r="40" spans="1:5" ht="12.75">
      <c r="A40" s="19" t="s">
        <v>323</v>
      </c>
      <c r="B40" s="6"/>
      <c r="C40" s="13" t="s">
        <v>334</v>
      </c>
      <c r="D40" s="11">
        <v>2500</v>
      </c>
      <c r="E40" s="12"/>
    </row>
    <row r="41" spans="1:5" ht="12.75">
      <c r="A41" s="3" t="s">
        <v>89</v>
      </c>
      <c r="B41" s="6" t="s">
        <v>106</v>
      </c>
      <c r="C41" s="13">
        <v>42</v>
      </c>
      <c r="D41" s="11">
        <v>490</v>
      </c>
      <c r="E41" s="12"/>
    </row>
    <row r="42" spans="1:5" ht="12.75">
      <c r="A42" s="3" t="s">
        <v>90</v>
      </c>
      <c r="B42" s="6"/>
      <c r="C42" s="13">
        <v>43</v>
      </c>
      <c r="D42" s="11">
        <v>500</v>
      </c>
      <c r="E42" s="12"/>
    </row>
    <row r="43" spans="1:5" ht="12.75">
      <c r="A43" s="4" t="s">
        <v>91</v>
      </c>
      <c r="B43" s="6"/>
      <c r="C43" s="13" t="s">
        <v>110</v>
      </c>
      <c r="D43" s="11">
        <v>250</v>
      </c>
      <c r="E43" s="12"/>
    </row>
    <row r="44" spans="1:5" ht="12.75">
      <c r="A44" s="4" t="s">
        <v>92</v>
      </c>
      <c r="B44" s="6"/>
      <c r="C44" s="13">
        <v>439</v>
      </c>
      <c r="D44" s="11">
        <v>250</v>
      </c>
      <c r="E44" s="12"/>
    </row>
    <row r="45" spans="1:5" ht="12.75">
      <c r="A45" s="3" t="s">
        <v>93</v>
      </c>
      <c r="B45" s="6"/>
      <c r="C45" s="13">
        <v>44</v>
      </c>
      <c r="D45" s="11">
        <v>500</v>
      </c>
      <c r="E45" s="12"/>
    </row>
    <row r="46" spans="1:5" ht="12.75">
      <c r="A46" s="4" t="s">
        <v>94</v>
      </c>
      <c r="B46" s="6"/>
      <c r="C46" s="13" t="s">
        <v>111</v>
      </c>
      <c r="D46" s="11">
        <v>250</v>
      </c>
      <c r="E46" s="12"/>
    </row>
    <row r="47" spans="1:5" ht="12.75">
      <c r="A47" s="4" t="s">
        <v>95</v>
      </c>
      <c r="B47" s="6"/>
      <c r="C47" s="13">
        <v>441</v>
      </c>
      <c r="D47" s="11">
        <v>250</v>
      </c>
      <c r="E47" s="12"/>
    </row>
    <row r="48" spans="1:5" ht="12.75">
      <c r="A48" s="3" t="s">
        <v>96</v>
      </c>
      <c r="B48" s="6"/>
      <c r="C48" s="13">
        <v>46</v>
      </c>
      <c r="D48" s="11">
        <v>500</v>
      </c>
      <c r="E48" s="12"/>
    </row>
    <row r="49" spans="1:5" ht="12.75">
      <c r="A49" s="3" t="s">
        <v>97</v>
      </c>
      <c r="B49" s="6" t="s">
        <v>106</v>
      </c>
      <c r="C49" s="13">
        <v>45</v>
      </c>
      <c r="D49" s="11">
        <v>500</v>
      </c>
      <c r="E49" s="12"/>
    </row>
    <row r="50" spans="1:5" ht="12.75">
      <c r="A50" s="4" t="s">
        <v>101</v>
      </c>
      <c r="B50" s="6"/>
      <c r="C50" s="13" t="s">
        <v>112</v>
      </c>
      <c r="D50" s="11">
        <v>250</v>
      </c>
      <c r="E50" s="12"/>
    </row>
    <row r="51" spans="1:5" ht="12.75">
      <c r="A51" s="4" t="s">
        <v>102</v>
      </c>
      <c r="B51" s="6"/>
      <c r="C51" s="13" t="s">
        <v>113</v>
      </c>
      <c r="D51" s="11">
        <v>250</v>
      </c>
      <c r="E51" s="12"/>
    </row>
    <row r="52" spans="1:5" ht="12.75">
      <c r="A52" s="3" t="s">
        <v>98</v>
      </c>
      <c r="B52" s="6"/>
      <c r="C52" s="13" t="s">
        <v>114</v>
      </c>
      <c r="D52" s="11">
        <v>10</v>
      </c>
      <c r="E52" s="12"/>
    </row>
    <row r="53" spans="1:5" ht="12.75">
      <c r="A53" s="1" t="s">
        <v>37</v>
      </c>
      <c r="B53" s="6" t="s">
        <v>106</v>
      </c>
      <c r="C53" s="13" t="s">
        <v>115</v>
      </c>
      <c r="D53" s="11">
        <v>200</v>
      </c>
      <c r="E53" s="12"/>
    </row>
    <row r="54" spans="1:5" ht="13.5" thickBot="1">
      <c r="A54" s="1" t="s">
        <v>318</v>
      </c>
      <c r="B54" s="6"/>
      <c r="C54" s="54" t="s">
        <v>117</v>
      </c>
      <c r="D54" s="17">
        <v>12000</v>
      </c>
      <c r="E54" s="18"/>
    </row>
    <row r="57" spans="1:4" ht="12.75">
      <c r="A57" s="64"/>
      <c r="B57">
        <v>10</v>
      </c>
      <c r="C57" t="b">
        <f>D4=D5+D8+D9+D10+D17+D18-D19</f>
        <v>1</v>
      </c>
      <c r="D57" t="s">
        <v>355</v>
      </c>
    </row>
    <row r="58" spans="1:4" ht="12.75">
      <c r="A58" s="64"/>
      <c r="B58">
        <v>20</v>
      </c>
      <c r="C58" t="b">
        <f>D5=D6+D7</f>
        <v>1</v>
      </c>
      <c r="D58" t="s">
        <v>350</v>
      </c>
    </row>
    <row r="59" spans="1:4" ht="12.75">
      <c r="A59" s="64"/>
      <c r="B59">
        <v>30</v>
      </c>
      <c r="C59" t="b">
        <f>D10=D11+D12+D15+D16</f>
        <v>1</v>
      </c>
      <c r="D59" t="s">
        <v>351</v>
      </c>
    </row>
    <row r="60" spans="1:4" ht="12.75">
      <c r="A60" s="64"/>
      <c r="B60">
        <v>40</v>
      </c>
      <c r="C60" t="b">
        <f>D12=D13+D14</f>
        <v>1</v>
      </c>
      <c r="D60" t="s">
        <v>352</v>
      </c>
    </row>
    <row r="61" spans="1:4" ht="12.75">
      <c r="A61" s="64"/>
      <c r="B61">
        <v>50</v>
      </c>
      <c r="C61" t="b">
        <f>D20=D21+D26</f>
        <v>1</v>
      </c>
      <c r="D61" t="s">
        <v>353</v>
      </c>
    </row>
    <row r="62" spans="1:4" ht="12.75">
      <c r="A62" s="64"/>
      <c r="B62">
        <v>60</v>
      </c>
      <c r="C62" t="b">
        <f>D21=D22+D23+D24+D25</f>
        <v>1</v>
      </c>
      <c r="D62" t="s">
        <v>354</v>
      </c>
    </row>
    <row r="63" spans="1:4" ht="12.75">
      <c r="A63" s="64"/>
      <c r="B63">
        <v>70</v>
      </c>
      <c r="C63" t="b">
        <f>D27=D28+D40+D53</f>
        <v>1</v>
      </c>
      <c r="D63" t="s">
        <v>356</v>
      </c>
    </row>
    <row r="64" spans="1:4" ht="12.75">
      <c r="A64" s="64"/>
      <c r="B64">
        <v>80</v>
      </c>
      <c r="C64" t="b">
        <f>D28=D29+D35+D38+D39</f>
        <v>1</v>
      </c>
      <c r="D64" t="s">
        <v>357</v>
      </c>
    </row>
    <row r="65" spans="1:4" ht="12.75">
      <c r="A65" s="64"/>
      <c r="B65">
        <v>90</v>
      </c>
      <c r="C65" t="b">
        <f>D29=D30+D31+D32+D33+D34</f>
        <v>1</v>
      </c>
      <c r="D65" t="s">
        <v>358</v>
      </c>
    </row>
    <row r="66" spans="1:4" ht="12.75">
      <c r="A66" s="64"/>
      <c r="B66">
        <v>100</v>
      </c>
      <c r="C66" t="b">
        <f>D35=D36+D37</f>
        <v>1</v>
      </c>
      <c r="D66" t="s">
        <v>359</v>
      </c>
    </row>
    <row r="67" spans="1:4" ht="12.75">
      <c r="A67" s="64"/>
      <c r="B67">
        <v>110</v>
      </c>
      <c r="C67" t="b">
        <f>D40=D41+D42+D45+D48+D49+D52</f>
        <v>1</v>
      </c>
      <c r="D67" t="s">
        <v>360</v>
      </c>
    </row>
    <row r="68" spans="1:4" ht="12.75">
      <c r="A68" s="64"/>
      <c r="B68">
        <v>120</v>
      </c>
      <c r="C68" t="b">
        <f>D42=D43+D44</f>
        <v>1</v>
      </c>
      <c r="D68" t="s">
        <v>361</v>
      </c>
    </row>
    <row r="69" spans="1:4" ht="12.75">
      <c r="A69" s="64"/>
      <c r="B69">
        <v>130</v>
      </c>
      <c r="C69" t="b">
        <f>D45=D46+D47</f>
        <v>1</v>
      </c>
      <c r="D69" t="s">
        <v>362</v>
      </c>
    </row>
    <row r="70" spans="1:4" ht="12.75">
      <c r="A70" s="64"/>
      <c r="B70">
        <v>140</v>
      </c>
      <c r="C70" t="b">
        <f>D49=D50+D51</f>
        <v>1</v>
      </c>
      <c r="D70" t="s">
        <v>363</v>
      </c>
    </row>
    <row r="71" spans="1:4" ht="12.75">
      <c r="A71" s="64"/>
      <c r="B71">
        <v>150</v>
      </c>
      <c r="C71" t="b">
        <f>D54=D4+D20+D27</f>
        <v>1</v>
      </c>
      <c r="D71" t="s">
        <v>364</v>
      </c>
    </row>
    <row r="72" spans="2:4" ht="12.75">
      <c r="B72">
        <v>160</v>
      </c>
      <c r="C72" t="b">
        <f>D5&gt;0</f>
        <v>1</v>
      </c>
      <c r="D72" t="s">
        <v>453</v>
      </c>
    </row>
    <row r="73" spans="1:5" ht="12.75">
      <c r="A73" s="107"/>
      <c r="B73" s="108"/>
      <c r="C73" s="108"/>
      <c r="D73" s="108"/>
      <c r="E73" s="108"/>
    </row>
    <row r="74" spans="1:5" ht="12.75">
      <c r="A74" s="107"/>
      <c r="B74" s="108"/>
      <c r="C74" s="108"/>
      <c r="D74" s="108"/>
      <c r="E74" s="108"/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="80" zoomScaleNormal="80" zoomScalePageLayoutView="0" workbookViewId="0" topLeftCell="A45">
      <selection activeCell="D4" sqref="D4:D52"/>
    </sheetView>
  </sheetViews>
  <sheetFormatPr defaultColWidth="9.140625" defaultRowHeight="12.75"/>
  <cols>
    <col min="1" max="1" width="64.57421875" style="0" customWidth="1"/>
    <col min="4" max="4" width="13.00390625" style="0" customWidth="1"/>
    <col min="5" max="5" width="17.28125" style="0" bestFit="1" customWidth="1"/>
  </cols>
  <sheetData>
    <row r="1" spans="1:5" ht="12.75">
      <c r="A1" s="2" t="s">
        <v>118</v>
      </c>
      <c r="B1" s="6"/>
      <c r="C1" s="6"/>
      <c r="D1" s="6"/>
      <c r="E1" s="6"/>
    </row>
    <row r="2" spans="2:5" ht="12.75">
      <c r="B2" s="6" t="s">
        <v>39</v>
      </c>
      <c r="C2" s="8" t="s">
        <v>40</v>
      </c>
      <c r="D2" s="9" t="s">
        <v>41</v>
      </c>
      <c r="E2" s="8" t="s">
        <v>42</v>
      </c>
    </row>
    <row r="3" spans="2:5" ht="12.75">
      <c r="B3" s="6"/>
      <c r="C3" s="59"/>
      <c r="D3" s="56" t="s">
        <v>335</v>
      </c>
      <c r="E3" s="56" t="s">
        <v>336</v>
      </c>
    </row>
    <row r="4" spans="1:5" ht="12.75">
      <c r="A4" s="1" t="s">
        <v>119</v>
      </c>
      <c r="B4" s="6"/>
      <c r="C4" s="10" t="s">
        <v>140</v>
      </c>
      <c r="D4" s="11">
        <v>2000</v>
      </c>
      <c r="E4" s="12"/>
    </row>
    <row r="5" spans="1:5" ht="12.75">
      <c r="A5" s="5" t="s">
        <v>120</v>
      </c>
      <c r="B5" s="6" t="s">
        <v>138</v>
      </c>
      <c r="C5" s="10">
        <v>70</v>
      </c>
      <c r="D5" s="14">
        <v>1700</v>
      </c>
      <c r="E5" s="15"/>
    </row>
    <row r="6" spans="1:5" ht="27" customHeight="1">
      <c r="A6" s="71" t="s">
        <v>365</v>
      </c>
      <c r="B6" s="6"/>
      <c r="C6" s="72">
        <v>71</v>
      </c>
      <c r="D6" s="73">
        <v>150</v>
      </c>
      <c r="E6" s="74"/>
    </row>
    <row r="7" spans="1:9" ht="12.75">
      <c r="A7" s="5" t="s">
        <v>121</v>
      </c>
      <c r="B7" s="6"/>
      <c r="C7" s="10">
        <v>72</v>
      </c>
      <c r="D7" s="11">
        <v>100</v>
      </c>
      <c r="E7" s="12"/>
      <c r="I7" s="75"/>
    </row>
    <row r="8" spans="1:5" ht="12.75">
      <c r="A8" s="3" t="s">
        <v>122</v>
      </c>
      <c r="B8" s="6" t="s">
        <v>138</v>
      </c>
      <c r="C8" s="10">
        <v>74</v>
      </c>
      <c r="D8" s="11">
        <v>50</v>
      </c>
      <c r="E8" s="12"/>
    </row>
    <row r="9" spans="1:5" ht="12.75">
      <c r="A9" s="19" t="s">
        <v>123</v>
      </c>
      <c r="B9" s="6"/>
      <c r="C9" s="10" t="s">
        <v>141</v>
      </c>
      <c r="D9" s="11">
        <v>800</v>
      </c>
      <c r="E9" s="12"/>
    </row>
    <row r="10" spans="1:5" ht="12.75">
      <c r="A10" s="3" t="s">
        <v>124</v>
      </c>
      <c r="B10" s="6"/>
      <c r="C10" s="10">
        <v>60</v>
      </c>
      <c r="D10" s="11">
        <v>100</v>
      </c>
      <c r="E10" s="12"/>
    </row>
    <row r="11" spans="1:5" ht="12.75">
      <c r="A11" s="4" t="s">
        <v>125</v>
      </c>
      <c r="B11" s="6"/>
      <c r="C11" s="10" t="s">
        <v>142</v>
      </c>
      <c r="D11" s="11">
        <v>50</v>
      </c>
      <c r="E11" s="12"/>
    </row>
    <row r="12" spans="1:5" ht="12.75">
      <c r="A12" s="4" t="s">
        <v>137</v>
      </c>
      <c r="B12" s="6"/>
      <c r="C12" s="10">
        <v>609</v>
      </c>
      <c r="D12" s="11">
        <v>50</v>
      </c>
      <c r="E12" s="12"/>
    </row>
    <row r="13" spans="1:5" ht="12.75">
      <c r="A13" s="3" t="s">
        <v>126</v>
      </c>
      <c r="B13" s="6"/>
      <c r="C13" s="10">
        <v>61</v>
      </c>
      <c r="D13" s="11">
        <v>100</v>
      </c>
      <c r="E13" s="12"/>
    </row>
    <row r="14" spans="1:5" ht="12.75">
      <c r="A14" s="3" t="s">
        <v>136</v>
      </c>
      <c r="B14" s="6" t="s">
        <v>138</v>
      </c>
      <c r="C14" s="10">
        <v>62</v>
      </c>
      <c r="D14" s="11">
        <v>100</v>
      </c>
      <c r="E14" s="12"/>
    </row>
    <row r="15" spans="1:5" ht="25.5">
      <c r="A15" s="76" t="s">
        <v>366</v>
      </c>
      <c r="B15" s="6"/>
      <c r="C15" s="72">
        <v>630</v>
      </c>
      <c r="D15" s="11">
        <v>100</v>
      </c>
      <c r="E15" s="12"/>
    </row>
    <row r="16" spans="1:5" ht="27.75" customHeight="1">
      <c r="A16" s="71" t="s">
        <v>367</v>
      </c>
      <c r="B16" s="6"/>
      <c r="C16" s="72" t="s">
        <v>143</v>
      </c>
      <c r="D16" s="11">
        <v>100</v>
      </c>
      <c r="E16" s="12"/>
    </row>
    <row r="17" spans="1:5" ht="12.75">
      <c r="A17" s="3" t="s">
        <v>368</v>
      </c>
      <c r="B17" s="6" t="s">
        <v>138</v>
      </c>
      <c r="C17" s="10" t="s">
        <v>144</v>
      </c>
      <c r="D17" s="11">
        <v>100</v>
      </c>
      <c r="E17" s="12"/>
    </row>
    <row r="18" spans="1:5" ht="12.75">
      <c r="A18" s="3" t="s">
        <v>127</v>
      </c>
      <c r="B18" s="6" t="s">
        <v>138</v>
      </c>
      <c r="C18" s="10" t="s">
        <v>145</v>
      </c>
      <c r="D18" s="11">
        <v>100</v>
      </c>
      <c r="E18" s="12"/>
    </row>
    <row r="19" spans="1:5" ht="12.75">
      <c r="A19" s="3" t="s">
        <v>369</v>
      </c>
      <c r="B19" s="6"/>
      <c r="C19" s="10">
        <v>649</v>
      </c>
      <c r="D19" s="11">
        <v>100</v>
      </c>
      <c r="E19" s="12"/>
    </row>
    <row r="20" spans="1:5" ht="12.75">
      <c r="A20" s="19" t="s">
        <v>370</v>
      </c>
      <c r="B20" s="6"/>
      <c r="C20" s="10">
        <v>9901</v>
      </c>
      <c r="D20" s="11">
        <v>1200</v>
      </c>
      <c r="E20" s="12"/>
    </row>
    <row r="21" spans="1:5" ht="12.75">
      <c r="A21" s="1" t="s">
        <v>128</v>
      </c>
      <c r="B21" s="6"/>
      <c r="C21" s="10">
        <v>75</v>
      </c>
      <c r="D21" s="14">
        <v>300</v>
      </c>
      <c r="E21" s="15"/>
    </row>
    <row r="22" spans="1:5" ht="12.75">
      <c r="A22" s="5" t="s">
        <v>129</v>
      </c>
      <c r="B22" s="6"/>
      <c r="C22" s="10">
        <v>750</v>
      </c>
      <c r="D22" s="11">
        <v>100</v>
      </c>
      <c r="E22" s="12"/>
    </row>
    <row r="23" spans="1:5" ht="12.75">
      <c r="A23" s="3" t="s">
        <v>130</v>
      </c>
      <c r="B23" s="6"/>
      <c r="C23" s="10">
        <v>751</v>
      </c>
      <c r="D23" s="11">
        <v>100</v>
      </c>
      <c r="E23" s="12"/>
    </row>
    <row r="24" spans="1:5" ht="12.75">
      <c r="A24" s="3" t="s">
        <v>131</v>
      </c>
      <c r="B24" s="6" t="s">
        <v>139</v>
      </c>
      <c r="C24" s="10" t="s">
        <v>146</v>
      </c>
      <c r="D24" s="11">
        <v>100</v>
      </c>
      <c r="E24" s="12"/>
    </row>
    <row r="25" spans="1:5" ht="12.75">
      <c r="A25" s="1" t="s">
        <v>132</v>
      </c>
      <c r="B25" s="6" t="s">
        <v>139</v>
      </c>
      <c r="C25" s="10">
        <v>65</v>
      </c>
      <c r="D25" s="11">
        <v>210</v>
      </c>
      <c r="E25" s="12"/>
    </row>
    <row r="26" spans="1:5" ht="12.75">
      <c r="A26" s="3" t="s">
        <v>133</v>
      </c>
      <c r="B26" s="6"/>
      <c r="C26" s="10">
        <v>650</v>
      </c>
      <c r="D26" s="11">
        <v>70</v>
      </c>
      <c r="E26" s="12"/>
    </row>
    <row r="27" spans="1:5" ht="27.75" customHeight="1">
      <c r="A27" s="71" t="s">
        <v>371</v>
      </c>
      <c r="B27" s="6"/>
      <c r="C27" s="72">
        <v>651</v>
      </c>
      <c r="D27" s="11">
        <v>70</v>
      </c>
      <c r="E27" s="12"/>
    </row>
    <row r="28" spans="1:5" ht="12.75">
      <c r="A28" s="3" t="s">
        <v>134</v>
      </c>
      <c r="B28" s="6"/>
      <c r="C28" s="10" t="s">
        <v>147</v>
      </c>
      <c r="D28" s="11">
        <v>70</v>
      </c>
      <c r="E28" s="12"/>
    </row>
    <row r="29" spans="1:5" ht="12.75">
      <c r="A29" s="19" t="s">
        <v>135</v>
      </c>
      <c r="B29" s="6"/>
      <c r="C29" s="10">
        <v>9902</v>
      </c>
      <c r="D29" s="11">
        <v>1290</v>
      </c>
      <c r="E29" s="12"/>
    </row>
    <row r="30" spans="1:5" ht="12.75">
      <c r="A30" s="19" t="s">
        <v>148</v>
      </c>
      <c r="C30" s="26">
        <v>76</v>
      </c>
      <c r="D30" s="22">
        <v>50</v>
      </c>
      <c r="E30" s="24"/>
    </row>
    <row r="31" spans="1:5" ht="25.5">
      <c r="A31" s="76" t="s">
        <v>372</v>
      </c>
      <c r="C31" s="77">
        <v>760</v>
      </c>
      <c r="D31" s="22">
        <v>10</v>
      </c>
      <c r="E31" s="24"/>
    </row>
    <row r="32" spans="1:5" ht="12.75">
      <c r="A32" s="3" t="s">
        <v>149</v>
      </c>
      <c r="C32" s="26">
        <v>761</v>
      </c>
      <c r="D32" s="22">
        <v>10</v>
      </c>
      <c r="E32" s="24"/>
    </row>
    <row r="33" spans="1:5" ht="12.75">
      <c r="A33" s="3" t="s">
        <v>150</v>
      </c>
      <c r="C33" s="26">
        <v>762</v>
      </c>
      <c r="D33" s="22">
        <v>10</v>
      </c>
      <c r="E33" s="24"/>
    </row>
    <row r="34" spans="1:5" ht="12.75">
      <c r="A34" s="3" t="s">
        <v>151</v>
      </c>
      <c r="C34" s="26">
        <v>763</v>
      </c>
      <c r="D34" s="22">
        <v>10</v>
      </c>
      <c r="E34" s="24"/>
    </row>
    <row r="35" spans="1:5" ht="12.75">
      <c r="A35" s="3" t="s">
        <v>152</v>
      </c>
      <c r="B35" s="6" t="s">
        <v>139</v>
      </c>
      <c r="C35" s="26" t="s">
        <v>168</v>
      </c>
      <c r="D35" s="22">
        <v>10</v>
      </c>
      <c r="E35" s="24"/>
    </row>
    <row r="36" spans="1:5" ht="12.75">
      <c r="A36" s="19" t="s">
        <v>153</v>
      </c>
      <c r="B36" s="6"/>
      <c r="C36" s="26">
        <v>66</v>
      </c>
      <c r="D36" s="22">
        <v>36</v>
      </c>
      <c r="E36" s="24"/>
    </row>
    <row r="37" spans="1:5" ht="25.5">
      <c r="A37" s="76" t="s">
        <v>373</v>
      </c>
      <c r="B37" s="6"/>
      <c r="C37" s="77">
        <v>660</v>
      </c>
      <c r="D37" s="22">
        <v>6</v>
      </c>
      <c r="E37" s="24"/>
    </row>
    <row r="38" spans="1:5" ht="12.75">
      <c r="A38" s="3" t="s">
        <v>154</v>
      </c>
      <c r="B38" s="6"/>
      <c r="C38" s="26">
        <v>661</v>
      </c>
      <c r="D38" s="22">
        <v>6</v>
      </c>
      <c r="E38" s="24"/>
    </row>
    <row r="39" spans="1:5" ht="25.5">
      <c r="A39" s="76" t="s">
        <v>374</v>
      </c>
      <c r="B39" s="6"/>
      <c r="C39" s="77">
        <v>662</v>
      </c>
      <c r="D39" s="22">
        <v>6</v>
      </c>
      <c r="E39" s="24"/>
    </row>
    <row r="40" spans="1:5" ht="12.75">
      <c r="A40" s="3" t="s">
        <v>155</v>
      </c>
      <c r="B40" s="6"/>
      <c r="C40" s="26">
        <v>663</v>
      </c>
      <c r="D40" s="22">
        <v>6</v>
      </c>
      <c r="E40" s="24"/>
    </row>
    <row r="41" spans="1:5" ht="12.75">
      <c r="A41" s="3" t="s">
        <v>156</v>
      </c>
      <c r="B41" s="6" t="s">
        <v>139</v>
      </c>
      <c r="C41" s="26" t="s">
        <v>169</v>
      </c>
      <c r="D41" s="22">
        <v>6</v>
      </c>
      <c r="E41" s="24"/>
    </row>
    <row r="42" spans="1:5" ht="12.75">
      <c r="A42" s="3" t="s">
        <v>157</v>
      </c>
      <c r="B42" s="6"/>
      <c r="C42" s="26">
        <v>669</v>
      </c>
      <c r="D42" s="22">
        <v>6</v>
      </c>
      <c r="E42" s="24"/>
    </row>
    <row r="43" spans="1:5" ht="12.75">
      <c r="A43" s="19" t="s">
        <v>163</v>
      </c>
      <c r="B43" s="6"/>
      <c r="C43" s="26">
        <v>9903</v>
      </c>
      <c r="D43" s="22">
        <v>1304</v>
      </c>
      <c r="E43" s="24"/>
    </row>
    <row r="44" spans="1:5" ht="12.75">
      <c r="A44" s="19" t="s">
        <v>158</v>
      </c>
      <c r="B44" s="6"/>
      <c r="C44" s="26">
        <v>780</v>
      </c>
      <c r="D44" s="22">
        <v>100</v>
      </c>
      <c r="E44" s="24"/>
    </row>
    <row r="45" spans="1:5" ht="12.75">
      <c r="A45" s="19" t="s">
        <v>159</v>
      </c>
      <c r="B45" s="6"/>
      <c r="C45" s="26">
        <v>680</v>
      </c>
      <c r="D45" s="22">
        <v>50</v>
      </c>
      <c r="E45" s="24"/>
    </row>
    <row r="46" spans="1:5" ht="12.75">
      <c r="A46" s="19" t="s">
        <v>164</v>
      </c>
      <c r="B46" s="6" t="s">
        <v>167</v>
      </c>
      <c r="C46" s="26" t="s">
        <v>170</v>
      </c>
      <c r="D46" s="22">
        <v>10</v>
      </c>
      <c r="E46" s="24"/>
    </row>
    <row r="47" spans="1:5" ht="12.75">
      <c r="A47" s="3" t="s">
        <v>101</v>
      </c>
      <c r="C47" s="26" t="s">
        <v>171</v>
      </c>
      <c r="D47" s="22">
        <v>60</v>
      </c>
      <c r="E47" s="24"/>
    </row>
    <row r="48" spans="1:5" ht="12.75">
      <c r="A48" s="3" t="s">
        <v>160</v>
      </c>
      <c r="C48" s="26">
        <v>77</v>
      </c>
      <c r="D48" s="22">
        <v>50</v>
      </c>
      <c r="E48" s="24"/>
    </row>
    <row r="49" spans="1:5" ht="12.75">
      <c r="A49" s="19" t="s">
        <v>165</v>
      </c>
      <c r="C49" s="26">
        <v>9904</v>
      </c>
      <c r="D49" s="22">
        <f>D43+D44-D45-D46</f>
        <v>1344</v>
      </c>
      <c r="E49" s="24"/>
    </row>
    <row r="50" spans="1:5" ht="12.75">
      <c r="A50" s="19" t="s">
        <v>161</v>
      </c>
      <c r="C50" s="26">
        <v>789</v>
      </c>
      <c r="D50" s="22">
        <v>100</v>
      </c>
      <c r="E50" s="24"/>
    </row>
    <row r="51" spans="1:5" ht="12.75">
      <c r="A51" s="19" t="s">
        <v>162</v>
      </c>
      <c r="C51" s="26">
        <v>689</v>
      </c>
      <c r="D51" s="22">
        <v>50</v>
      </c>
      <c r="E51" s="24"/>
    </row>
    <row r="52" spans="1:5" ht="13.5" thickBot="1">
      <c r="A52" s="19" t="s">
        <v>166</v>
      </c>
      <c r="C52" s="27">
        <v>9905</v>
      </c>
      <c r="D52" s="23">
        <f>D49+D50-D51</f>
        <v>1394</v>
      </c>
      <c r="E52" s="25"/>
    </row>
    <row r="55" spans="1:4" ht="12.75">
      <c r="A55" s="63"/>
      <c r="B55">
        <v>10</v>
      </c>
      <c r="C55" t="b">
        <f>D4=D5+D6+D7+D8</f>
        <v>1</v>
      </c>
      <c r="D55" t="s">
        <v>376</v>
      </c>
    </row>
    <row r="56" spans="1:4" ht="12.75">
      <c r="A56" s="64"/>
      <c r="B56">
        <v>20</v>
      </c>
      <c r="C56" t="b">
        <f>D9=D10+D13+D14+D15+D16+D17+D18+D19</f>
        <v>1</v>
      </c>
      <c r="D56" t="s">
        <v>377</v>
      </c>
    </row>
    <row r="57" spans="1:4" ht="12.75">
      <c r="A57" s="64"/>
      <c r="B57">
        <v>30</v>
      </c>
      <c r="C57" t="b">
        <f>D10=D11+D12</f>
        <v>1</v>
      </c>
      <c r="D57" t="s">
        <v>378</v>
      </c>
    </row>
    <row r="58" spans="1:4" ht="12.75">
      <c r="A58" s="64"/>
      <c r="B58">
        <v>40</v>
      </c>
      <c r="C58" t="b">
        <f>D21=D22+D23+D24</f>
        <v>1</v>
      </c>
      <c r="D58" t="s">
        <v>379</v>
      </c>
    </row>
    <row r="59" spans="1:4" ht="12.75">
      <c r="A59" s="64"/>
      <c r="B59">
        <v>50</v>
      </c>
      <c r="C59" t="b">
        <f>D25=D26+D27+D28</f>
        <v>1</v>
      </c>
      <c r="D59" t="s">
        <v>380</v>
      </c>
    </row>
    <row r="60" spans="1:4" ht="12.75">
      <c r="A60" s="64"/>
      <c r="B60">
        <v>60</v>
      </c>
      <c r="C60" t="b">
        <f>D30=D31+D32+D33+D34+D35</f>
        <v>1</v>
      </c>
      <c r="D60" t="s">
        <v>381</v>
      </c>
    </row>
    <row r="61" spans="1:4" ht="12.75">
      <c r="A61" s="64"/>
      <c r="B61">
        <v>70</v>
      </c>
      <c r="C61" t="b">
        <f>D36=D37+D38+D39+D40+D41+D42</f>
        <v>1</v>
      </c>
      <c r="D61" t="s">
        <v>382</v>
      </c>
    </row>
    <row r="62" spans="1:4" ht="12.75">
      <c r="A62" s="64"/>
      <c r="B62">
        <v>80</v>
      </c>
      <c r="C62" s="79" t="b">
        <f>D46=D47-D48</f>
        <v>1</v>
      </c>
      <c r="D62" t="s">
        <v>383</v>
      </c>
    </row>
    <row r="63" spans="1:4" ht="12.75">
      <c r="A63" s="64"/>
      <c r="B63">
        <v>90</v>
      </c>
      <c r="C63" t="b">
        <f>D20=D4-D9</f>
        <v>1</v>
      </c>
      <c r="D63" t="s">
        <v>384</v>
      </c>
    </row>
    <row r="64" spans="1:4" ht="12.75">
      <c r="A64" s="64"/>
      <c r="B64">
        <v>100</v>
      </c>
      <c r="C64" t="b">
        <f>D29=D20+D21-D25</f>
        <v>1</v>
      </c>
      <c r="D64" t="s">
        <v>385</v>
      </c>
    </row>
    <row r="65" spans="1:4" ht="12.75">
      <c r="A65" s="64"/>
      <c r="B65">
        <v>110</v>
      </c>
      <c r="C65" t="b">
        <f>D43=D29+D30-D36</f>
        <v>1</v>
      </c>
      <c r="D65" t="s">
        <v>386</v>
      </c>
    </row>
    <row r="66" spans="1:4" ht="12.75">
      <c r="A66" s="64"/>
      <c r="B66">
        <v>120</v>
      </c>
      <c r="C66" t="b">
        <f>D49=D43+D44-D45-D46</f>
        <v>1</v>
      </c>
      <c r="D66" t="s">
        <v>387</v>
      </c>
    </row>
    <row r="67" spans="1:4" ht="12.75">
      <c r="A67" s="64"/>
      <c r="B67">
        <v>130</v>
      </c>
      <c r="C67" t="b">
        <f>D52=D49+D50-D51</f>
        <v>1</v>
      </c>
      <c r="D67" t="s">
        <v>388</v>
      </c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="70" zoomScaleNormal="70" zoomScalePageLayoutView="0" workbookViewId="0" topLeftCell="A1">
      <selection activeCell="B3" sqref="B3:C3"/>
    </sheetView>
  </sheetViews>
  <sheetFormatPr defaultColWidth="9.140625" defaultRowHeight="12.75"/>
  <cols>
    <col min="1" max="1" width="58.8515625" style="0" customWidth="1"/>
    <col min="2" max="2" width="10.7109375" style="0" customWidth="1"/>
    <col min="3" max="3" width="18.57421875" style="0" customWidth="1"/>
  </cols>
  <sheetData>
    <row r="1" ht="12.75">
      <c r="A1" s="2" t="s">
        <v>172</v>
      </c>
    </row>
    <row r="2" spans="1:3" ht="12.75">
      <c r="A2" s="1" t="s">
        <v>173</v>
      </c>
      <c r="B2" s="59" t="s">
        <v>40</v>
      </c>
      <c r="C2" s="59" t="s">
        <v>41</v>
      </c>
    </row>
    <row r="3" spans="1:3" ht="12.75">
      <c r="A3" s="1"/>
      <c r="B3" s="59"/>
      <c r="C3" s="56" t="s">
        <v>335</v>
      </c>
    </row>
    <row r="4" spans="1:3" ht="12.75">
      <c r="A4" s="1" t="s">
        <v>189</v>
      </c>
      <c r="B4" s="28">
        <v>49100</v>
      </c>
      <c r="C4" s="20"/>
    </row>
    <row r="5" spans="1:3" ht="12.75">
      <c r="A5" s="4" t="s">
        <v>188</v>
      </c>
      <c r="B5" s="28" t="s">
        <v>190</v>
      </c>
      <c r="C5" s="20"/>
    </row>
    <row r="6" spans="1:3" ht="12.75">
      <c r="A6" s="4" t="s">
        <v>187</v>
      </c>
      <c r="B6" s="28" t="s">
        <v>191</v>
      </c>
      <c r="C6" s="20"/>
    </row>
    <row r="7" spans="1:3" ht="12.75">
      <c r="A7" s="1" t="s">
        <v>174</v>
      </c>
      <c r="B7" s="28" t="s">
        <v>192</v>
      </c>
      <c r="C7" s="20"/>
    </row>
    <row r="8" spans="1:3" ht="12.75">
      <c r="A8" s="3" t="s">
        <v>175</v>
      </c>
      <c r="B8" s="28" t="s">
        <v>193</v>
      </c>
      <c r="C8" s="20"/>
    </row>
    <row r="9" spans="1:3" ht="12.75">
      <c r="A9" s="3" t="s">
        <v>176</v>
      </c>
      <c r="B9" s="28" t="s">
        <v>194</v>
      </c>
      <c r="C9" s="20"/>
    </row>
    <row r="10" spans="1:3" ht="12.75">
      <c r="A10" s="1" t="s">
        <v>177</v>
      </c>
      <c r="B10" s="28" t="s">
        <v>195</v>
      </c>
      <c r="C10" s="20"/>
    </row>
    <row r="11" spans="1:3" ht="12.75">
      <c r="A11" s="3" t="s">
        <v>178</v>
      </c>
      <c r="B11" s="28" t="s">
        <v>196</v>
      </c>
      <c r="C11" s="20"/>
    </row>
    <row r="12" spans="1:3" ht="12.75">
      <c r="A12" s="3" t="s">
        <v>179</v>
      </c>
      <c r="B12" s="28" t="s">
        <v>197</v>
      </c>
      <c r="C12" s="20"/>
    </row>
    <row r="13" spans="1:3" ht="12.75">
      <c r="A13" s="3" t="s">
        <v>180</v>
      </c>
      <c r="B13" s="28" t="s">
        <v>198</v>
      </c>
      <c r="C13" s="20"/>
    </row>
    <row r="14" spans="1:3" ht="12.75">
      <c r="A14" s="1" t="s">
        <v>186</v>
      </c>
      <c r="B14" s="28" t="s">
        <v>199</v>
      </c>
      <c r="C14" s="20"/>
    </row>
    <row r="15" spans="1:3" ht="12.75">
      <c r="A15" s="1" t="s">
        <v>181</v>
      </c>
      <c r="B15" s="28" t="s">
        <v>200</v>
      </c>
      <c r="C15" s="20"/>
    </row>
    <row r="16" spans="1:3" ht="12.75">
      <c r="A16" s="1" t="s">
        <v>182</v>
      </c>
      <c r="B16" s="28" t="s">
        <v>201</v>
      </c>
      <c r="C16" s="20"/>
    </row>
    <row r="17" spans="1:3" ht="12.75">
      <c r="A17" s="3" t="s">
        <v>183</v>
      </c>
      <c r="B17" s="28" t="s">
        <v>202</v>
      </c>
      <c r="C17" s="20"/>
    </row>
    <row r="18" spans="1:3" ht="12.75">
      <c r="A18" s="3" t="s">
        <v>184</v>
      </c>
      <c r="B18" s="28" t="s">
        <v>203</v>
      </c>
      <c r="C18" s="20"/>
    </row>
    <row r="19" spans="1:3" ht="13.5" thickBot="1">
      <c r="A19" s="3" t="s">
        <v>185</v>
      </c>
      <c r="B19" s="29" t="s">
        <v>204</v>
      </c>
      <c r="C19" s="21"/>
    </row>
    <row r="22" spans="2:4" ht="12.75">
      <c r="B22">
        <v>10</v>
      </c>
      <c r="C22" t="b">
        <f>C4=C5+C6</f>
        <v>1</v>
      </c>
      <c r="D22" t="s">
        <v>389</v>
      </c>
    </row>
    <row r="23" spans="2:4" ht="12.75">
      <c r="B23">
        <v>20</v>
      </c>
      <c r="C23" t="b">
        <f>C7=C8+C9</f>
        <v>1</v>
      </c>
      <c r="D23" t="s">
        <v>390</v>
      </c>
    </row>
    <row r="24" spans="2:4" ht="12.75">
      <c r="B24">
        <v>30</v>
      </c>
      <c r="C24" t="b">
        <f>C10=C11+C12+C13</f>
        <v>1</v>
      </c>
      <c r="D24" t="s">
        <v>391</v>
      </c>
    </row>
    <row r="25" spans="2:4" ht="12.75">
      <c r="B25">
        <v>40</v>
      </c>
      <c r="C25" t="b">
        <f>C16=C17+C18+C19</f>
        <v>1</v>
      </c>
      <c r="D25" t="s">
        <v>392</v>
      </c>
    </row>
    <row r="26" spans="1:4" ht="12.75">
      <c r="A26" s="108"/>
      <c r="B26" s="109"/>
      <c r="C26" s="108"/>
      <c r="D26" s="109"/>
    </row>
    <row r="27" spans="1:4" ht="12.75">
      <c r="A27" s="108"/>
      <c r="B27" s="109"/>
      <c r="C27" s="108"/>
      <c r="D27" s="10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="70" zoomScaleNormal="70" zoomScalePageLayoutView="0" workbookViewId="0" topLeftCell="B1">
      <selection activeCell="C3" sqref="C3"/>
    </sheetView>
  </sheetViews>
  <sheetFormatPr defaultColWidth="9.140625" defaultRowHeight="12.75"/>
  <cols>
    <col min="1" max="1" width="70.421875" style="0" bestFit="1" customWidth="1"/>
  </cols>
  <sheetData>
    <row r="1" ht="12.75">
      <c r="A1" s="1" t="s">
        <v>205</v>
      </c>
    </row>
    <row r="2" spans="1:3" ht="12.75">
      <c r="A2" s="113"/>
      <c r="B2" s="113"/>
      <c r="C2" s="7" t="s">
        <v>206</v>
      </c>
    </row>
    <row r="3" spans="1:3" ht="12.75">
      <c r="A3" s="113"/>
      <c r="B3" s="113"/>
      <c r="C3" s="56" t="s">
        <v>335</v>
      </c>
    </row>
    <row r="4" spans="1:3" ht="24.75" customHeight="1">
      <c r="A4" s="33" t="s">
        <v>207</v>
      </c>
      <c r="B4" s="38" t="s">
        <v>208</v>
      </c>
      <c r="C4" s="41">
        <v>3000</v>
      </c>
    </row>
    <row r="5" spans="1:3" ht="24.75" customHeight="1">
      <c r="A5" s="34" t="s">
        <v>209</v>
      </c>
      <c r="B5" s="65"/>
      <c r="C5" s="66">
        <v>1000</v>
      </c>
    </row>
    <row r="6" spans="1:3" ht="24" customHeight="1">
      <c r="A6" s="36" t="s">
        <v>210</v>
      </c>
      <c r="B6" s="39" t="s">
        <v>215</v>
      </c>
      <c r="C6" s="36">
        <v>100</v>
      </c>
    </row>
    <row r="7" spans="1:3" ht="26.25" customHeight="1">
      <c r="A7" s="36" t="s">
        <v>211</v>
      </c>
      <c r="B7" s="39" t="s">
        <v>216</v>
      </c>
      <c r="C7" s="36">
        <v>600</v>
      </c>
    </row>
    <row r="8" spans="1:3" ht="26.25" customHeight="1">
      <c r="A8" s="37" t="s">
        <v>212</v>
      </c>
      <c r="B8" s="40" t="s">
        <v>217</v>
      </c>
      <c r="C8" s="37">
        <v>300</v>
      </c>
    </row>
    <row r="9" spans="1:3" ht="24.75" customHeight="1">
      <c r="A9" s="43" t="s">
        <v>213</v>
      </c>
      <c r="B9" s="38" t="s">
        <v>218</v>
      </c>
      <c r="C9" s="42">
        <v>500</v>
      </c>
    </row>
    <row r="10" spans="1:3" ht="26.25" customHeight="1">
      <c r="A10" s="35" t="s">
        <v>214</v>
      </c>
      <c r="B10" s="38" t="s">
        <v>219</v>
      </c>
      <c r="C10" s="41">
        <v>1500</v>
      </c>
    </row>
    <row r="11" ht="12.75">
      <c r="B11" s="31"/>
    </row>
    <row r="12" spans="2:4" ht="12.75">
      <c r="B12" s="31" t="s">
        <v>336</v>
      </c>
      <c r="C12" t="b">
        <f>C10=C4-C6-C7-C8-C9</f>
        <v>1</v>
      </c>
      <c r="D12" t="s">
        <v>393</v>
      </c>
    </row>
    <row r="13" ht="12.75">
      <c r="B13" s="31"/>
    </row>
    <row r="14" ht="12.75">
      <c r="B14" s="31"/>
    </row>
    <row r="15" ht="12.75">
      <c r="B15" s="31"/>
    </row>
    <row r="16" ht="12.75">
      <c r="B16" s="31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</sheetData>
  <sheetProtection/>
  <mergeCells count="1"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="60" zoomScaleNormal="60" zoomScalePageLayoutView="0" workbookViewId="0" topLeftCell="B1">
      <selection activeCell="K15" sqref="K15:L15"/>
    </sheetView>
  </sheetViews>
  <sheetFormatPr defaultColWidth="9.140625" defaultRowHeight="12.75"/>
  <cols>
    <col min="1" max="1" width="21.140625" style="0" customWidth="1"/>
    <col min="2" max="2" width="10.140625" style="0" customWidth="1"/>
    <col min="3" max="3" width="11.57421875" style="0" customWidth="1"/>
    <col min="4" max="4" width="11.00390625" style="0" customWidth="1"/>
    <col min="5" max="6" width="11.140625" style="0" customWidth="1"/>
    <col min="7" max="7" width="11.00390625" style="0" customWidth="1"/>
    <col min="8" max="8" width="10.8515625" style="0" customWidth="1"/>
    <col min="9" max="9" width="11.140625" style="0" customWidth="1"/>
    <col min="10" max="10" width="10.57421875" style="0" customWidth="1"/>
    <col min="11" max="11" width="10.8515625" style="0" customWidth="1"/>
    <col min="12" max="12" width="11.421875" style="0" customWidth="1"/>
  </cols>
  <sheetData>
    <row r="1" spans="1:12" ht="12.75">
      <c r="A1" s="114" t="s">
        <v>220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12.75">
      <c r="A3" s="117" t="s">
        <v>221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  <c r="M3" s="44"/>
    </row>
    <row r="4" spans="1:13" ht="12.75">
      <c r="A4" s="32" t="s">
        <v>222</v>
      </c>
      <c r="B4" s="82"/>
      <c r="C4" s="120" t="s">
        <v>223</v>
      </c>
      <c r="D4" s="121"/>
      <c r="E4" s="121"/>
      <c r="F4" s="121"/>
      <c r="G4" s="121"/>
      <c r="H4" s="121"/>
      <c r="I4" s="121"/>
      <c r="J4" s="121"/>
      <c r="K4" s="121"/>
      <c r="L4" s="122"/>
      <c r="M4" s="44"/>
    </row>
    <row r="5" spans="1:12" ht="12.75">
      <c r="A5" s="32"/>
      <c r="B5" s="82"/>
      <c r="C5" s="115" t="s">
        <v>224</v>
      </c>
      <c r="D5" s="116"/>
      <c r="E5" s="115" t="s">
        <v>227</v>
      </c>
      <c r="F5" s="116"/>
      <c r="G5" s="115" t="s">
        <v>228</v>
      </c>
      <c r="H5" s="116"/>
      <c r="I5" s="115" t="s">
        <v>229</v>
      </c>
      <c r="J5" s="116"/>
      <c r="K5" s="115" t="s">
        <v>230</v>
      </c>
      <c r="L5" s="116"/>
    </row>
    <row r="6" spans="1:12" ht="12.75">
      <c r="A6" s="32"/>
      <c r="B6" s="32"/>
      <c r="C6" s="45" t="s">
        <v>225</v>
      </c>
      <c r="D6" s="45" t="s">
        <v>226</v>
      </c>
      <c r="E6" s="45" t="s">
        <v>225</v>
      </c>
      <c r="F6" s="45" t="s">
        <v>226</v>
      </c>
      <c r="G6" s="45" t="s">
        <v>225</v>
      </c>
      <c r="H6" s="45" t="s">
        <v>226</v>
      </c>
      <c r="I6" s="45" t="s">
        <v>225</v>
      </c>
      <c r="J6" s="45" t="s">
        <v>226</v>
      </c>
      <c r="K6" s="45" t="s">
        <v>225</v>
      </c>
      <c r="L6" s="45" t="s">
        <v>226</v>
      </c>
    </row>
    <row r="7" spans="1:12" ht="12.75">
      <c r="A7" s="32"/>
      <c r="B7" s="62" t="s">
        <v>40</v>
      </c>
      <c r="C7" s="80" t="s">
        <v>335</v>
      </c>
      <c r="D7" s="80" t="s">
        <v>336</v>
      </c>
      <c r="E7" s="80" t="s">
        <v>394</v>
      </c>
      <c r="F7" s="80" t="s">
        <v>395</v>
      </c>
      <c r="G7" s="80" t="s">
        <v>396</v>
      </c>
      <c r="H7" s="80" t="s">
        <v>397</v>
      </c>
      <c r="I7" s="80" t="s">
        <v>398</v>
      </c>
      <c r="J7" s="80" t="s">
        <v>399</v>
      </c>
      <c r="K7" s="80" t="s">
        <v>400</v>
      </c>
      <c r="L7" s="80" t="s">
        <v>401</v>
      </c>
    </row>
    <row r="8" spans="1:12" ht="12.75">
      <c r="A8" s="45">
        <v>1</v>
      </c>
      <c r="B8" s="62">
        <v>100</v>
      </c>
      <c r="C8" s="97">
        <v>3</v>
      </c>
      <c r="D8" s="97">
        <v>4.5</v>
      </c>
      <c r="E8" s="97">
        <v>6.3</v>
      </c>
      <c r="F8" s="97">
        <v>6.5</v>
      </c>
      <c r="G8" s="97">
        <v>5.4</v>
      </c>
      <c r="H8" s="97">
        <v>7.8</v>
      </c>
      <c r="I8" s="97">
        <v>12.5</v>
      </c>
      <c r="J8" s="97">
        <v>14.4</v>
      </c>
      <c r="K8" s="97">
        <f>C8+E8+G8+I8</f>
        <v>27.200000000000003</v>
      </c>
      <c r="L8" s="97">
        <f>D8+F8+H8+J8</f>
        <v>33.2</v>
      </c>
    </row>
    <row r="9" spans="1:12" ht="12.75">
      <c r="A9" s="45">
        <v>2</v>
      </c>
      <c r="B9" s="62">
        <v>110</v>
      </c>
      <c r="C9" s="97">
        <v>2.5</v>
      </c>
      <c r="D9" s="97">
        <v>3.5</v>
      </c>
      <c r="E9" s="97">
        <v>8.3</v>
      </c>
      <c r="F9" s="97">
        <v>9</v>
      </c>
      <c r="G9" s="97">
        <v>6.1</v>
      </c>
      <c r="H9" s="97">
        <v>6.5</v>
      </c>
      <c r="I9" s="97">
        <v>20</v>
      </c>
      <c r="J9" s="97">
        <v>19.6</v>
      </c>
      <c r="K9" s="97">
        <f aca="true" t="shared" si="0" ref="K9:L14">C9+E9+G9+I9</f>
        <v>36.9</v>
      </c>
      <c r="L9" s="97">
        <f t="shared" si="0"/>
        <v>38.6</v>
      </c>
    </row>
    <row r="10" spans="1:12" ht="12.75">
      <c r="A10" s="45">
        <v>3</v>
      </c>
      <c r="B10" s="62">
        <v>120</v>
      </c>
      <c r="C10" s="97">
        <v>1.7</v>
      </c>
      <c r="D10" s="97">
        <v>3.2</v>
      </c>
      <c r="E10" s="97">
        <v>7.4</v>
      </c>
      <c r="F10" s="97">
        <v>7.3</v>
      </c>
      <c r="G10" s="97">
        <v>8</v>
      </c>
      <c r="H10" s="97">
        <v>8.3</v>
      </c>
      <c r="I10" s="97">
        <v>18</v>
      </c>
      <c r="J10" s="97">
        <v>18.5</v>
      </c>
      <c r="K10" s="97">
        <f t="shared" si="0"/>
        <v>35.1</v>
      </c>
      <c r="L10" s="97">
        <f t="shared" si="0"/>
        <v>37.3</v>
      </c>
    </row>
    <row r="11" spans="1:12" ht="12.75">
      <c r="A11" s="45">
        <v>4</v>
      </c>
      <c r="B11" s="62">
        <v>130</v>
      </c>
      <c r="C11" s="97">
        <v>2</v>
      </c>
      <c r="D11" s="97">
        <v>2.6</v>
      </c>
      <c r="E11" s="97">
        <v>6.4</v>
      </c>
      <c r="F11" s="97">
        <v>7.4</v>
      </c>
      <c r="G11" s="97">
        <v>5.3</v>
      </c>
      <c r="H11" s="97">
        <v>5</v>
      </c>
      <c r="I11" s="97">
        <v>10.4</v>
      </c>
      <c r="J11" s="97">
        <v>12.6</v>
      </c>
      <c r="K11" s="97">
        <f t="shared" si="0"/>
        <v>24.1</v>
      </c>
      <c r="L11" s="97">
        <f t="shared" si="0"/>
        <v>27.6</v>
      </c>
    </row>
    <row r="12" spans="1:12" ht="12.75">
      <c r="A12" s="45">
        <v>5</v>
      </c>
      <c r="B12" s="62">
        <v>140</v>
      </c>
      <c r="C12" s="97">
        <v>3.1</v>
      </c>
      <c r="D12" s="97">
        <v>3.5</v>
      </c>
      <c r="E12" s="97">
        <v>7.2</v>
      </c>
      <c r="F12" s="97">
        <v>7.5</v>
      </c>
      <c r="G12" s="97">
        <v>6.5</v>
      </c>
      <c r="H12" s="97">
        <v>6.5</v>
      </c>
      <c r="I12" s="97">
        <v>5.3</v>
      </c>
      <c r="J12" s="97">
        <v>8.9</v>
      </c>
      <c r="K12" s="97">
        <f t="shared" si="0"/>
        <v>22.1</v>
      </c>
      <c r="L12" s="97">
        <f t="shared" si="0"/>
        <v>26.4</v>
      </c>
    </row>
    <row r="13" spans="1:12" ht="12.75">
      <c r="A13" s="45">
        <v>6</v>
      </c>
      <c r="B13" s="62">
        <v>150</v>
      </c>
      <c r="C13" s="97">
        <v>1.4</v>
      </c>
      <c r="D13" s="97">
        <v>1</v>
      </c>
      <c r="E13" s="97">
        <v>3.4</v>
      </c>
      <c r="F13" s="97">
        <v>4.2</v>
      </c>
      <c r="G13" s="97">
        <v>4.2</v>
      </c>
      <c r="H13" s="97">
        <v>4.3</v>
      </c>
      <c r="I13" s="97">
        <v>4.8</v>
      </c>
      <c r="J13" s="97">
        <v>4.8</v>
      </c>
      <c r="K13" s="97">
        <f t="shared" si="0"/>
        <v>13.8</v>
      </c>
      <c r="L13" s="97">
        <f t="shared" si="0"/>
        <v>14.3</v>
      </c>
    </row>
    <row r="14" spans="1:12" ht="12.75">
      <c r="A14" s="45">
        <v>7</v>
      </c>
      <c r="B14" s="62">
        <v>160</v>
      </c>
      <c r="C14" s="97">
        <v>0.3</v>
      </c>
      <c r="D14" s="97">
        <v>0.7</v>
      </c>
      <c r="E14" s="97">
        <v>2.5</v>
      </c>
      <c r="F14" s="97">
        <v>3.1</v>
      </c>
      <c r="G14" s="97">
        <v>3.4</v>
      </c>
      <c r="H14" s="97">
        <v>3.8</v>
      </c>
      <c r="I14" s="97">
        <v>4.6</v>
      </c>
      <c r="J14" s="97">
        <v>5</v>
      </c>
      <c r="K14" s="97">
        <f t="shared" si="0"/>
        <v>10.799999999999999</v>
      </c>
      <c r="L14" s="97">
        <f t="shared" si="0"/>
        <v>12.6</v>
      </c>
    </row>
    <row r="15" spans="1:12" ht="12.75">
      <c r="A15" s="30"/>
      <c r="B15" s="86">
        <v>170</v>
      </c>
      <c r="C15" s="103"/>
      <c r="D15" s="104"/>
      <c r="E15" s="104"/>
      <c r="F15" s="104"/>
      <c r="G15" s="104"/>
      <c r="H15" s="104"/>
      <c r="I15" s="105"/>
      <c r="J15" s="106" t="s">
        <v>230</v>
      </c>
      <c r="K15" s="97">
        <f>SUM(K8:K14)</f>
        <v>170</v>
      </c>
      <c r="L15" s="97">
        <f>SUM(L8:L14)</f>
        <v>190.00000000000003</v>
      </c>
    </row>
    <row r="16" spans="3:10" ht="12.75">
      <c r="C16" s="95"/>
      <c r="D16" s="95"/>
      <c r="E16" s="95"/>
      <c r="F16" s="95"/>
      <c r="G16" s="95"/>
      <c r="H16" s="95"/>
      <c r="I16" s="95"/>
      <c r="J16" s="95"/>
    </row>
    <row r="17" spans="2:4" ht="12.75">
      <c r="B17" s="85">
        <v>10</v>
      </c>
      <c r="C17" t="b">
        <f>K8=C8+E8+G8+I8</f>
        <v>1</v>
      </c>
      <c r="D17" t="s">
        <v>402</v>
      </c>
    </row>
    <row r="18" spans="2:4" ht="12.75">
      <c r="B18" s="85">
        <v>20</v>
      </c>
      <c r="C18" t="b">
        <f aca="true" t="shared" si="1" ref="C18:C23">K9=C9+E9+G9+I9</f>
        <v>1</v>
      </c>
      <c r="D18" t="s">
        <v>403</v>
      </c>
    </row>
    <row r="19" spans="2:4" ht="12.75">
      <c r="B19" s="85">
        <v>30</v>
      </c>
      <c r="C19" t="b">
        <f t="shared" si="1"/>
        <v>1</v>
      </c>
      <c r="D19" t="s">
        <v>404</v>
      </c>
    </row>
    <row r="20" spans="2:4" ht="12.75">
      <c r="B20" s="85">
        <v>40</v>
      </c>
      <c r="C20" t="b">
        <f t="shared" si="1"/>
        <v>1</v>
      </c>
      <c r="D20" t="s">
        <v>405</v>
      </c>
    </row>
    <row r="21" spans="2:4" ht="12.75">
      <c r="B21" s="85">
        <v>50</v>
      </c>
      <c r="C21" t="b">
        <f t="shared" si="1"/>
        <v>1</v>
      </c>
      <c r="D21" t="s">
        <v>406</v>
      </c>
    </row>
    <row r="22" spans="2:4" ht="12.75">
      <c r="B22" s="85">
        <v>60</v>
      </c>
      <c r="C22" t="b">
        <f t="shared" si="1"/>
        <v>1</v>
      </c>
      <c r="D22" t="s">
        <v>407</v>
      </c>
    </row>
    <row r="23" spans="2:4" ht="12.75">
      <c r="B23" s="85">
        <v>70</v>
      </c>
      <c r="C23" t="b">
        <f t="shared" si="1"/>
        <v>1</v>
      </c>
      <c r="D23" t="s">
        <v>408</v>
      </c>
    </row>
    <row r="24" spans="2:4" ht="12.75">
      <c r="B24" s="85">
        <v>80</v>
      </c>
      <c r="C24" t="b">
        <f>L8=D8+F8+H8+J8</f>
        <v>1</v>
      </c>
      <c r="D24" t="s">
        <v>409</v>
      </c>
    </row>
    <row r="25" spans="2:4" ht="12.75">
      <c r="B25" s="85">
        <v>90</v>
      </c>
      <c r="C25" t="b">
        <f aca="true" t="shared" si="2" ref="C25:C30">L9=D9+F9+H9+J9</f>
        <v>1</v>
      </c>
      <c r="D25" t="s">
        <v>410</v>
      </c>
    </row>
    <row r="26" spans="2:4" ht="12.75">
      <c r="B26" s="85">
        <v>100</v>
      </c>
      <c r="C26" t="b">
        <f t="shared" si="2"/>
        <v>1</v>
      </c>
      <c r="D26" t="s">
        <v>411</v>
      </c>
    </row>
    <row r="27" spans="2:4" ht="12.75">
      <c r="B27" s="85">
        <v>110</v>
      </c>
      <c r="C27" t="b">
        <f t="shared" si="2"/>
        <v>1</v>
      </c>
      <c r="D27" t="s">
        <v>412</v>
      </c>
    </row>
    <row r="28" spans="2:4" ht="12.75">
      <c r="B28" s="85">
        <v>120</v>
      </c>
      <c r="C28" t="b">
        <f t="shared" si="2"/>
        <v>1</v>
      </c>
      <c r="D28" t="s">
        <v>413</v>
      </c>
    </row>
    <row r="29" spans="2:4" ht="12.75">
      <c r="B29" s="85">
        <v>130</v>
      </c>
      <c r="C29" t="b">
        <f t="shared" si="2"/>
        <v>1</v>
      </c>
      <c r="D29" t="s">
        <v>414</v>
      </c>
    </row>
    <row r="30" spans="2:4" ht="12.75">
      <c r="B30" s="85">
        <v>140</v>
      </c>
      <c r="C30" t="b">
        <f t="shared" si="2"/>
        <v>1</v>
      </c>
      <c r="D30" t="s">
        <v>415</v>
      </c>
    </row>
    <row r="31" spans="2:4" ht="12.75">
      <c r="B31" s="85">
        <v>150</v>
      </c>
      <c r="C31" t="b">
        <f>K15=SUM(K8:K14)</f>
        <v>1</v>
      </c>
      <c r="D31" t="s">
        <v>454</v>
      </c>
    </row>
    <row r="32" spans="2:4" ht="12.75">
      <c r="B32" s="85">
        <v>160</v>
      </c>
      <c r="C32" t="b">
        <f>L15=SUM(L8:L14)</f>
        <v>1</v>
      </c>
      <c r="D32" t="s">
        <v>455</v>
      </c>
    </row>
  </sheetData>
  <sheetProtection/>
  <mergeCells count="8">
    <mergeCell ref="A1:L1"/>
    <mergeCell ref="C5:D5"/>
    <mergeCell ref="A3:L3"/>
    <mergeCell ref="C4:L4"/>
    <mergeCell ref="G5:H5"/>
    <mergeCell ref="I5:J5"/>
    <mergeCell ref="K5:L5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60" zoomScaleNormal="60" zoomScalePageLayoutView="0" workbookViewId="0" topLeftCell="A1">
      <selection activeCell="K15" sqref="K15:L15"/>
    </sheetView>
  </sheetViews>
  <sheetFormatPr defaultColWidth="9.140625" defaultRowHeight="12.75"/>
  <cols>
    <col min="1" max="1" width="19.140625" style="0" customWidth="1"/>
    <col min="3" max="12" width="11.28125" style="0" customWidth="1"/>
  </cols>
  <sheetData>
    <row r="1" spans="1:12" ht="12.75">
      <c r="A1" s="114" t="s">
        <v>220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117" t="s">
        <v>231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2.75">
      <c r="A4" s="32" t="s">
        <v>222</v>
      </c>
      <c r="B4" s="82"/>
      <c r="C4" s="120" t="s">
        <v>223</v>
      </c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2.75">
      <c r="A5" s="32"/>
      <c r="B5" s="82"/>
      <c r="C5" s="115" t="s">
        <v>224</v>
      </c>
      <c r="D5" s="116"/>
      <c r="E5" s="115" t="s">
        <v>227</v>
      </c>
      <c r="F5" s="116"/>
      <c r="G5" s="115" t="s">
        <v>228</v>
      </c>
      <c r="H5" s="116"/>
      <c r="I5" s="115" t="s">
        <v>229</v>
      </c>
      <c r="J5" s="116"/>
      <c r="K5" s="115" t="s">
        <v>230</v>
      </c>
      <c r="L5" s="116"/>
    </row>
    <row r="6" spans="1:12" ht="12.75">
      <c r="A6" s="32"/>
      <c r="B6" s="32"/>
      <c r="C6" s="62" t="s">
        <v>225</v>
      </c>
      <c r="D6" s="62" t="s">
        <v>226</v>
      </c>
      <c r="E6" s="62" t="s">
        <v>225</v>
      </c>
      <c r="F6" s="62" t="s">
        <v>226</v>
      </c>
      <c r="G6" s="62" t="s">
        <v>225</v>
      </c>
      <c r="H6" s="62" t="s">
        <v>226</v>
      </c>
      <c r="I6" s="62" t="s">
        <v>225</v>
      </c>
      <c r="J6" s="62" t="s">
        <v>226</v>
      </c>
      <c r="K6" s="62" t="s">
        <v>225</v>
      </c>
      <c r="L6" s="62" t="s">
        <v>226</v>
      </c>
    </row>
    <row r="7" spans="1:12" ht="12.75">
      <c r="A7" s="32"/>
      <c r="B7" s="62" t="s">
        <v>40</v>
      </c>
      <c r="C7" s="80" t="s">
        <v>335</v>
      </c>
      <c r="D7" s="80" t="s">
        <v>336</v>
      </c>
      <c r="E7" s="80" t="s">
        <v>394</v>
      </c>
      <c r="F7" s="80" t="s">
        <v>395</v>
      </c>
      <c r="G7" s="80" t="s">
        <v>396</v>
      </c>
      <c r="H7" s="80" t="s">
        <v>397</v>
      </c>
      <c r="I7" s="80" t="s">
        <v>398</v>
      </c>
      <c r="J7" s="80" t="s">
        <v>399</v>
      </c>
      <c r="K7" s="80" t="s">
        <v>400</v>
      </c>
      <c r="L7" s="80" t="s">
        <v>401</v>
      </c>
    </row>
    <row r="8" spans="1:12" ht="12.75">
      <c r="A8" s="62">
        <v>1</v>
      </c>
      <c r="B8" s="62">
        <v>200</v>
      </c>
      <c r="C8" s="94">
        <v>19</v>
      </c>
      <c r="D8" s="94">
        <v>15</v>
      </c>
      <c r="E8" s="94">
        <v>13</v>
      </c>
      <c r="F8" s="94">
        <v>14</v>
      </c>
      <c r="G8" s="94">
        <v>13</v>
      </c>
      <c r="H8" s="94">
        <v>40</v>
      </c>
      <c r="I8" s="94">
        <v>65</v>
      </c>
      <c r="J8" s="94">
        <v>53</v>
      </c>
      <c r="K8" s="94">
        <f>C8+E8+G8+I8</f>
        <v>110</v>
      </c>
      <c r="L8" s="94">
        <f>D8+F8+H8+J8</f>
        <v>122</v>
      </c>
    </row>
    <row r="9" spans="1:12" ht="12.75">
      <c r="A9" s="62">
        <v>2</v>
      </c>
      <c r="B9" s="62">
        <v>210</v>
      </c>
      <c r="C9" s="94">
        <v>22</v>
      </c>
      <c r="D9" s="94">
        <v>18</v>
      </c>
      <c r="E9" s="94">
        <v>14</v>
      </c>
      <c r="F9" s="94">
        <v>22</v>
      </c>
      <c r="G9" s="94">
        <v>18</v>
      </c>
      <c r="H9" s="94">
        <v>32</v>
      </c>
      <c r="I9" s="94">
        <v>54</v>
      </c>
      <c r="J9" s="94">
        <v>41</v>
      </c>
      <c r="K9" s="94">
        <f aca="true" t="shared" si="0" ref="K9:L14">C9+E9+G9+I9</f>
        <v>108</v>
      </c>
      <c r="L9" s="94">
        <f t="shared" si="0"/>
        <v>113</v>
      </c>
    </row>
    <row r="10" spans="1:12" ht="12.75">
      <c r="A10" s="62">
        <v>3</v>
      </c>
      <c r="B10" s="62">
        <v>220</v>
      </c>
      <c r="C10" s="94">
        <v>17</v>
      </c>
      <c r="D10" s="94">
        <v>24</v>
      </c>
      <c r="E10" s="94">
        <v>19</v>
      </c>
      <c r="F10" s="94">
        <v>7</v>
      </c>
      <c r="G10" s="94">
        <v>23</v>
      </c>
      <c r="H10" s="94">
        <v>16</v>
      </c>
      <c r="I10" s="94">
        <v>46</v>
      </c>
      <c r="J10" s="94">
        <v>62</v>
      </c>
      <c r="K10" s="94">
        <f t="shared" si="0"/>
        <v>105</v>
      </c>
      <c r="L10" s="94">
        <f t="shared" si="0"/>
        <v>109</v>
      </c>
    </row>
    <row r="11" spans="1:12" ht="12.75">
      <c r="A11" s="62">
        <v>4</v>
      </c>
      <c r="B11" s="62">
        <v>230</v>
      </c>
      <c r="C11" s="94">
        <v>29</v>
      </c>
      <c r="D11" s="94">
        <v>45</v>
      </c>
      <c r="E11" s="94">
        <v>25</v>
      </c>
      <c r="F11" s="94">
        <v>33</v>
      </c>
      <c r="G11" s="94">
        <v>32</v>
      </c>
      <c r="H11" s="94">
        <v>20</v>
      </c>
      <c r="I11" s="94">
        <v>37</v>
      </c>
      <c r="J11" s="94">
        <v>46</v>
      </c>
      <c r="K11" s="94">
        <f t="shared" si="0"/>
        <v>123</v>
      </c>
      <c r="L11" s="94">
        <f t="shared" si="0"/>
        <v>144</v>
      </c>
    </row>
    <row r="12" spans="1:12" ht="12.75">
      <c r="A12" s="62">
        <v>5</v>
      </c>
      <c r="B12" s="62">
        <v>240</v>
      </c>
      <c r="C12" s="94">
        <v>16</v>
      </c>
      <c r="D12" s="94">
        <v>18</v>
      </c>
      <c r="E12" s="94">
        <v>13</v>
      </c>
      <c r="F12" s="94">
        <v>15</v>
      </c>
      <c r="G12" s="94">
        <v>13</v>
      </c>
      <c r="H12" s="94">
        <v>13</v>
      </c>
      <c r="I12" s="94">
        <v>41</v>
      </c>
      <c r="J12" s="94">
        <v>25</v>
      </c>
      <c r="K12" s="94">
        <f t="shared" si="0"/>
        <v>83</v>
      </c>
      <c r="L12" s="94">
        <f t="shared" si="0"/>
        <v>71</v>
      </c>
    </row>
    <row r="13" spans="1:12" ht="12.75">
      <c r="A13" s="62">
        <v>6</v>
      </c>
      <c r="B13" s="62">
        <v>250</v>
      </c>
      <c r="C13" s="94">
        <v>25</v>
      </c>
      <c r="D13" s="94">
        <v>42</v>
      </c>
      <c r="E13" s="94">
        <v>12</v>
      </c>
      <c r="F13" s="94">
        <v>12</v>
      </c>
      <c r="G13" s="94">
        <v>6</v>
      </c>
      <c r="H13" s="94">
        <v>4</v>
      </c>
      <c r="I13" s="94">
        <v>32</v>
      </c>
      <c r="J13" s="94">
        <v>37</v>
      </c>
      <c r="K13" s="94">
        <f t="shared" si="0"/>
        <v>75</v>
      </c>
      <c r="L13" s="94">
        <f t="shared" si="0"/>
        <v>95</v>
      </c>
    </row>
    <row r="14" spans="1:12" ht="12.75">
      <c r="A14" s="62">
        <v>7</v>
      </c>
      <c r="B14" s="62">
        <v>260</v>
      </c>
      <c r="C14" s="94">
        <v>33</v>
      </c>
      <c r="D14" s="94">
        <v>35</v>
      </c>
      <c r="E14" s="94">
        <v>5</v>
      </c>
      <c r="F14" s="94">
        <v>6</v>
      </c>
      <c r="G14" s="94">
        <v>12</v>
      </c>
      <c r="H14" s="94">
        <v>15</v>
      </c>
      <c r="I14" s="94">
        <v>15</v>
      </c>
      <c r="J14" s="94">
        <v>12</v>
      </c>
      <c r="K14" s="94">
        <f t="shared" si="0"/>
        <v>65</v>
      </c>
      <c r="L14" s="94">
        <f t="shared" si="0"/>
        <v>68</v>
      </c>
    </row>
    <row r="15" spans="1:12" ht="12.75">
      <c r="A15" s="30"/>
      <c r="B15" s="86">
        <v>270</v>
      </c>
      <c r="C15" s="99"/>
      <c r="D15" s="100"/>
      <c r="E15" s="100"/>
      <c r="F15" s="100"/>
      <c r="G15" s="100"/>
      <c r="H15" s="100"/>
      <c r="I15" s="101"/>
      <c r="J15" s="102" t="s">
        <v>230</v>
      </c>
      <c r="K15" s="94">
        <f>SUM(K8:K14)</f>
        <v>669</v>
      </c>
      <c r="L15" s="94">
        <f>SUM(L8:L14)</f>
        <v>722</v>
      </c>
    </row>
    <row r="16" spans="3:10" ht="12.75">
      <c r="C16" s="95"/>
      <c r="D16" s="95"/>
      <c r="E16" s="95"/>
      <c r="F16" s="95"/>
      <c r="G16" s="95"/>
      <c r="H16" s="95"/>
      <c r="I16" s="95"/>
      <c r="J16" s="95"/>
    </row>
    <row r="17" spans="2:4" ht="12.75">
      <c r="B17" s="85">
        <v>210</v>
      </c>
      <c r="C17" t="b">
        <f>K8=C8+E8+G8+I8</f>
        <v>1</v>
      </c>
      <c r="D17" t="s">
        <v>416</v>
      </c>
    </row>
    <row r="18" spans="2:4" ht="12.75">
      <c r="B18" s="85">
        <v>220</v>
      </c>
      <c r="C18" t="b">
        <f aca="true" t="shared" si="1" ref="C18:C23">K9=C9+E9+G9+I9</f>
        <v>1</v>
      </c>
      <c r="D18" t="s">
        <v>417</v>
      </c>
    </row>
    <row r="19" spans="2:4" ht="12.75">
      <c r="B19" s="85">
        <v>230</v>
      </c>
      <c r="C19" t="b">
        <f t="shared" si="1"/>
        <v>1</v>
      </c>
      <c r="D19" t="s">
        <v>418</v>
      </c>
    </row>
    <row r="20" spans="2:4" ht="12.75">
      <c r="B20" s="85">
        <v>240</v>
      </c>
      <c r="C20" t="b">
        <f t="shared" si="1"/>
        <v>1</v>
      </c>
      <c r="D20" t="s">
        <v>419</v>
      </c>
    </row>
    <row r="21" spans="2:4" ht="12.75">
      <c r="B21" s="85">
        <v>250</v>
      </c>
      <c r="C21" t="b">
        <f t="shared" si="1"/>
        <v>1</v>
      </c>
      <c r="D21" t="s">
        <v>420</v>
      </c>
    </row>
    <row r="22" spans="2:4" ht="12.75">
      <c r="B22" s="85">
        <v>260</v>
      </c>
      <c r="C22" t="b">
        <f t="shared" si="1"/>
        <v>1</v>
      </c>
      <c r="D22" t="s">
        <v>421</v>
      </c>
    </row>
    <row r="23" spans="2:4" ht="12.75">
      <c r="B23" s="85">
        <v>270</v>
      </c>
      <c r="C23" t="b">
        <f t="shared" si="1"/>
        <v>1</v>
      </c>
      <c r="D23" t="s">
        <v>422</v>
      </c>
    </row>
    <row r="24" spans="2:4" ht="12.75">
      <c r="B24" s="85">
        <v>280</v>
      </c>
      <c r="C24" t="b">
        <f>L8=D8+F8+H8+J8</f>
        <v>1</v>
      </c>
      <c r="D24" t="s">
        <v>423</v>
      </c>
    </row>
    <row r="25" spans="2:4" ht="12.75">
      <c r="B25" s="85">
        <v>290</v>
      </c>
      <c r="C25" t="b">
        <f aca="true" t="shared" si="2" ref="C25:C30">L9=D9+F9+H9+J9</f>
        <v>1</v>
      </c>
      <c r="D25" t="s">
        <v>424</v>
      </c>
    </row>
    <row r="26" spans="2:4" ht="12.75">
      <c r="B26" s="85">
        <v>300</v>
      </c>
      <c r="C26" t="b">
        <f t="shared" si="2"/>
        <v>1</v>
      </c>
      <c r="D26" t="s">
        <v>425</v>
      </c>
    </row>
    <row r="27" spans="2:4" ht="12.75">
      <c r="B27" s="85">
        <v>310</v>
      </c>
      <c r="C27" t="b">
        <f t="shared" si="2"/>
        <v>1</v>
      </c>
      <c r="D27" t="s">
        <v>426</v>
      </c>
    </row>
    <row r="28" spans="2:4" ht="12.75">
      <c r="B28" s="85">
        <v>320</v>
      </c>
      <c r="C28" t="b">
        <f t="shared" si="2"/>
        <v>1</v>
      </c>
      <c r="D28" t="s">
        <v>427</v>
      </c>
    </row>
    <row r="29" spans="2:4" ht="12.75">
      <c r="B29" s="85">
        <v>330</v>
      </c>
      <c r="C29" t="b">
        <f t="shared" si="2"/>
        <v>1</v>
      </c>
      <c r="D29" t="s">
        <v>428</v>
      </c>
    </row>
    <row r="30" spans="2:4" ht="12.75">
      <c r="B30" s="85">
        <v>340</v>
      </c>
      <c r="C30" t="b">
        <f t="shared" si="2"/>
        <v>1</v>
      </c>
      <c r="D30" t="s">
        <v>429</v>
      </c>
    </row>
    <row r="31" spans="2:4" ht="12.75">
      <c r="B31" s="85">
        <v>350</v>
      </c>
      <c r="C31" t="b">
        <f>K15=SUM(K8:K14)</f>
        <v>1</v>
      </c>
      <c r="D31" t="s">
        <v>457</v>
      </c>
    </row>
    <row r="32" spans="2:4" ht="12.75">
      <c r="B32" s="85">
        <v>360</v>
      </c>
      <c r="C32" t="b">
        <f>L15=SUM(L8:L14)</f>
        <v>1</v>
      </c>
      <c r="D32" t="s">
        <v>456</v>
      </c>
    </row>
    <row r="33" spans="2:4" ht="12.75">
      <c r="B33" s="85">
        <v>370</v>
      </c>
      <c r="C33" t="b">
        <f>K15&gt;0</f>
        <v>1</v>
      </c>
      <c r="D33" t="s">
        <v>458</v>
      </c>
    </row>
    <row r="34" spans="2:4" ht="12.75">
      <c r="B34" s="85">
        <v>380</v>
      </c>
      <c r="C34" t="b">
        <f>L15&gt;0</f>
        <v>1</v>
      </c>
      <c r="D34" t="s">
        <v>459</v>
      </c>
    </row>
  </sheetData>
  <sheetProtection/>
  <mergeCells count="8">
    <mergeCell ref="A1:L1"/>
    <mergeCell ref="A3:L3"/>
    <mergeCell ref="C4:L4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="60" zoomScaleNormal="60" zoomScalePageLayoutView="0" workbookViewId="0" topLeftCell="A1">
      <selection activeCell="B12" sqref="B12:D20"/>
    </sheetView>
  </sheetViews>
  <sheetFormatPr defaultColWidth="9.140625" defaultRowHeight="12.75"/>
  <cols>
    <col min="1" max="1" width="24.7109375" style="0" customWidth="1"/>
    <col min="2" max="2" width="11.421875" style="0" customWidth="1"/>
    <col min="3" max="3" width="17.7109375" style="0" customWidth="1"/>
    <col min="4" max="4" width="21.7109375" style="0" bestFit="1" customWidth="1"/>
    <col min="5" max="5" width="19.8515625" style="0" customWidth="1"/>
    <col min="6" max="6" width="16.00390625" style="0" customWidth="1"/>
    <col min="7" max="7" width="15.8515625" style="0" customWidth="1"/>
  </cols>
  <sheetData>
    <row r="1" spans="1:7" ht="12.75">
      <c r="A1" s="114" t="s">
        <v>220</v>
      </c>
      <c r="B1" s="114"/>
      <c r="C1" s="114"/>
      <c r="D1" s="114"/>
      <c r="E1" s="114"/>
      <c r="F1" s="114"/>
      <c r="G1" s="114"/>
    </row>
    <row r="4" spans="1:7" ht="12.75">
      <c r="A4" s="117" t="s">
        <v>232</v>
      </c>
      <c r="B4" s="118"/>
      <c r="C4" s="118"/>
      <c r="D4" s="118"/>
      <c r="E4" s="118"/>
      <c r="F4" s="118"/>
      <c r="G4" s="119"/>
    </row>
    <row r="5" spans="1:7" ht="12.75">
      <c r="A5" s="123"/>
      <c r="B5" s="83"/>
      <c r="C5" s="120" t="s">
        <v>223</v>
      </c>
      <c r="D5" s="121"/>
      <c r="E5" s="121"/>
      <c r="F5" s="121"/>
      <c r="G5" s="122"/>
    </row>
    <row r="6" spans="1:7" ht="12.75">
      <c r="A6" s="124"/>
      <c r="B6" s="84"/>
      <c r="C6" s="67" t="s">
        <v>224</v>
      </c>
      <c r="D6" s="67" t="s">
        <v>227</v>
      </c>
      <c r="E6" s="67" t="s">
        <v>228</v>
      </c>
      <c r="F6" s="67" t="s">
        <v>229</v>
      </c>
      <c r="G6" s="90" t="s">
        <v>230</v>
      </c>
    </row>
    <row r="7" spans="1:7" ht="12.75">
      <c r="A7" s="69"/>
      <c r="B7" s="70" t="s">
        <v>40</v>
      </c>
      <c r="C7" s="81" t="s">
        <v>335</v>
      </c>
      <c r="D7" s="81" t="s">
        <v>336</v>
      </c>
      <c r="E7" s="81" t="s">
        <v>394</v>
      </c>
      <c r="F7" s="81" t="s">
        <v>395</v>
      </c>
      <c r="G7" s="88" t="s">
        <v>396</v>
      </c>
    </row>
    <row r="8" spans="1:7" ht="12.75">
      <c r="A8" s="32" t="s">
        <v>222</v>
      </c>
      <c r="B8" s="68">
        <v>300</v>
      </c>
      <c r="C8" s="87">
        <v>212.5</v>
      </c>
      <c r="D8" s="87">
        <v>212.5</v>
      </c>
      <c r="E8" s="87">
        <v>212.5</v>
      </c>
      <c r="F8" s="87">
        <v>212.5</v>
      </c>
      <c r="G8" s="89">
        <v>850</v>
      </c>
    </row>
    <row r="9" spans="1:7" ht="12.75">
      <c r="A9" s="46" t="s">
        <v>76</v>
      </c>
      <c r="B9" s="68">
        <v>310</v>
      </c>
      <c r="C9" s="87">
        <v>212.5</v>
      </c>
      <c r="D9" s="87">
        <v>212.5</v>
      </c>
      <c r="E9" s="87">
        <v>212.5</v>
      </c>
      <c r="F9" s="87">
        <v>212.5</v>
      </c>
      <c r="G9" s="89">
        <v>850</v>
      </c>
    </row>
    <row r="10" spans="1:7" ht="12.75">
      <c r="A10" s="46" t="s">
        <v>230</v>
      </c>
      <c r="B10" s="68">
        <v>320</v>
      </c>
      <c r="C10" s="87">
        <v>425</v>
      </c>
      <c r="D10" s="87">
        <v>425</v>
      </c>
      <c r="E10" s="87">
        <v>425</v>
      </c>
      <c r="F10" s="87">
        <v>425</v>
      </c>
      <c r="G10" s="89">
        <v>1700</v>
      </c>
    </row>
    <row r="12" spans="2:4" ht="12.75">
      <c r="B12" s="91">
        <v>400</v>
      </c>
      <c r="C12" t="b">
        <f>C10=C8+C9</f>
        <v>1</v>
      </c>
      <c r="D12" t="s">
        <v>430</v>
      </c>
    </row>
    <row r="13" spans="2:4" ht="12.75">
      <c r="B13" s="91">
        <v>410</v>
      </c>
      <c r="C13" t="b">
        <f>D10=D8+D9</f>
        <v>1</v>
      </c>
      <c r="D13" t="s">
        <v>431</v>
      </c>
    </row>
    <row r="14" spans="2:4" ht="12.75">
      <c r="B14" s="91">
        <v>420</v>
      </c>
      <c r="C14" t="b">
        <f>E10=E8+E9</f>
        <v>1</v>
      </c>
      <c r="D14" t="s">
        <v>432</v>
      </c>
    </row>
    <row r="15" spans="2:4" ht="12.75">
      <c r="B15" s="91">
        <v>430</v>
      </c>
      <c r="C15" t="b">
        <f>F10=F8+F9</f>
        <v>1</v>
      </c>
      <c r="D15" t="s">
        <v>433</v>
      </c>
    </row>
    <row r="16" spans="2:4" ht="12.75">
      <c r="B16" s="91">
        <v>440</v>
      </c>
      <c r="C16" t="b">
        <f>G10=G8+G9</f>
        <v>1</v>
      </c>
      <c r="D16" t="s">
        <v>434</v>
      </c>
    </row>
    <row r="17" spans="2:4" ht="12.75">
      <c r="B17" s="91">
        <v>450</v>
      </c>
      <c r="C17" t="b">
        <f>G8=SUM(C8:F8)</f>
        <v>1</v>
      </c>
      <c r="D17" t="s">
        <v>435</v>
      </c>
    </row>
    <row r="18" spans="2:4" ht="12.75">
      <c r="B18" s="91">
        <v>460</v>
      </c>
      <c r="C18" t="b">
        <f>G9=SUM(C9:F9)</f>
        <v>1</v>
      </c>
      <c r="D18" t="s">
        <v>436</v>
      </c>
    </row>
    <row r="19" spans="2:4" ht="12.75">
      <c r="B19" s="91">
        <v>470</v>
      </c>
      <c r="C19" t="b">
        <f>G10=SUM(C10:F10)</f>
        <v>1</v>
      </c>
      <c r="D19" t="s">
        <v>437</v>
      </c>
    </row>
    <row r="20" spans="2:4" ht="12.75">
      <c r="B20" s="91">
        <v>480</v>
      </c>
      <c r="C20" t="b">
        <f>G10&gt;0</f>
        <v>1</v>
      </c>
      <c r="D20" t="s">
        <v>460</v>
      </c>
    </row>
  </sheetData>
  <sheetProtection/>
  <mergeCells count="4">
    <mergeCell ref="A1:G1"/>
    <mergeCell ref="A4:G4"/>
    <mergeCell ref="A5:A6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1">
      <selection activeCell="A78" sqref="A78"/>
    </sheetView>
  </sheetViews>
  <sheetFormatPr defaultColWidth="9.140625" defaultRowHeight="12.75"/>
  <cols>
    <col min="1" max="1" width="60.7109375" style="0" customWidth="1"/>
    <col min="3" max="3" width="11.140625" style="0" bestFit="1" customWidth="1"/>
    <col min="5" max="5" width="14.57421875" style="0" customWidth="1"/>
    <col min="7" max="7" width="14.8515625" style="0" customWidth="1"/>
    <col min="8" max="8" width="11.8515625" style="0" customWidth="1"/>
  </cols>
  <sheetData>
    <row r="1" spans="1:3" ht="12.75">
      <c r="A1" s="113"/>
      <c r="B1" s="113"/>
      <c r="C1" s="93" t="s">
        <v>206</v>
      </c>
    </row>
    <row r="2" spans="1:3" ht="12.75">
      <c r="A2" s="125" t="s">
        <v>233</v>
      </c>
      <c r="B2" s="120"/>
      <c r="C2" s="93">
        <v>10</v>
      </c>
    </row>
    <row r="3" spans="1:3" ht="12.75">
      <c r="A3" s="30"/>
      <c r="B3" s="60" t="s">
        <v>234</v>
      </c>
      <c r="C3" s="30"/>
    </row>
    <row r="4" spans="1:3" ht="12.75">
      <c r="A4" s="32" t="s">
        <v>235</v>
      </c>
      <c r="B4" s="47" t="s">
        <v>208</v>
      </c>
      <c r="C4" s="94">
        <v>3000000</v>
      </c>
    </row>
    <row r="5" spans="1:5" ht="12.75">
      <c r="A5" s="50" t="s">
        <v>236</v>
      </c>
      <c r="B5" s="47" t="s">
        <v>215</v>
      </c>
      <c r="C5" s="94">
        <v>2650000</v>
      </c>
      <c r="E5" s="95"/>
    </row>
    <row r="6" spans="1:3" ht="12.75">
      <c r="A6" s="51" t="s">
        <v>237</v>
      </c>
      <c r="B6" s="47" t="s">
        <v>216</v>
      </c>
      <c r="C6" s="94">
        <v>2000000</v>
      </c>
    </row>
    <row r="7" spans="1:3" ht="12.75">
      <c r="A7" s="51" t="s">
        <v>316</v>
      </c>
      <c r="B7" s="47" t="s">
        <v>217</v>
      </c>
      <c r="C7" s="94">
        <v>500000</v>
      </c>
    </row>
    <row r="8" spans="1:3" ht="12.75">
      <c r="A8" s="51" t="s">
        <v>238</v>
      </c>
      <c r="B8" s="47" t="s">
        <v>218</v>
      </c>
      <c r="C8" s="94">
        <v>100000</v>
      </c>
    </row>
    <row r="9" spans="1:3" ht="12.75">
      <c r="A9" s="51" t="s">
        <v>239</v>
      </c>
      <c r="B9" s="47" t="s">
        <v>219</v>
      </c>
      <c r="C9" s="94">
        <v>150000</v>
      </c>
    </row>
    <row r="10" spans="1:3" ht="12.75">
      <c r="A10" s="51" t="s">
        <v>240</v>
      </c>
      <c r="B10" s="47" t="s">
        <v>272</v>
      </c>
      <c r="C10" s="94">
        <v>50000</v>
      </c>
    </row>
    <row r="11" spans="1:3" ht="12.75">
      <c r="A11" s="51" t="s">
        <v>241</v>
      </c>
      <c r="B11" s="47" t="s">
        <v>273</v>
      </c>
      <c r="C11" s="94">
        <v>-50000</v>
      </c>
    </row>
    <row r="12" spans="1:3" ht="12.75">
      <c r="A12" s="51" t="s">
        <v>242</v>
      </c>
      <c r="B12" s="47" t="s">
        <v>274</v>
      </c>
      <c r="C12" s="94">
        <v>-20000</v>
      </c>
    </row>
    <row r="13" spans="1:3" ht="12.75">
      <c r="A13" s="51" t="s">
        <v>243</v>
      </c>
      <c r="B13" s="47" t="s">
        <v>275</v>
      </c>
      <c r="C13" s="94">
        <v>-30000</v>
      </c>
    </row>
    <row r="14" spans="1:3" ht="12.75">
      <c r="A14" s="51" t="s">
        <v>244</v>
      </c>
      <c r="B14" s="47" t="s">
        <v>276</v>
      </c>
      <c r="C14" s="94">
        <v>-30000</v>
      </c>
    </row>
    <row r="15" spans="1:3" ht="12.75">
      <c r="A15" s="51" t="s">
        <v>245</v>
      </c>
      <c r="B15" s="47" t="s">
        <v>277</v>
      </c>
      <c r="C15" s="94">
        <v>-20000</v>
      </c>
    </row>
    <row r="16" spans="1:3" ht="12.75">
      <c r="A16" s="50" t="s">
        <v>246</v>
      </c>
      <c r="B16" s="47" t="s">
        <v>278</v>
      </c>
      <c r="C16" s="94">
        <v>470000</v>
      </c>
    </row>
    <row r="17" spans="1:3" ht="12.75">
      <c r="A17" s="51" t="s">
        <v>247</v>
      </c>
      <c r="B17" s="47" t="s">
        <v>279</v>
      </c>
      <c r="C17" s="94">
        <v>350000</v>
      </c>
    </row>
    <row r="18" spans="1:3" ht="25.5">
      <c r="A18" s="78" t="s">
        <v>375</v>
      </c>
      <c r="B18" s="38" t="s">
        <v>280</v>
      </c>
      <c r="C18" s="94">
        <v>70000</v>
      </c>
    </row>
    <row r="19" spans="1:3" ht="12.75">
      <c r="A19" s="51" t="s">
        <v>248</v>
      </c>
      <c r="B19" s="47" t="s">
        <v>281</v>
      </c>
      <c r="C19" s="94">
        <v>50000</v>
      </c>
    </row>
    <row r="20" spans="1:3" ht="12.75">
      <c r="A20" s="50" t="s">
        <v>249</v>
      </c>
      <c r="B20" s="47" t="s">
        <v>282</v>
      </c>
      <c r="C20" s="94">
        <v>-20000</v>
      </c>
    </row>
    <row r="21" spans="1:3" ht="12.75">
      <c r="A21" s="50" t="s">
        <v>250</v>
      </c>
      <c r="B21" s="47" t="s">
        <v>283</v>
      </c>
      <c r="C21" s="94">
        <v>-100000</v>
      </c>
    </row>
    <row r="22" spans="1:3" ht="12.75">
      <c r="A22" s="48"/>
      <c r="B22" s="49"/>
      <c r="C22" s="96"/>
    </row>
    <row r="23" spans="1:3" ht="12.75">
      <c r="A23" s="32" t="s">
        <v>251</v>
      </c>
      <c r="B23" s="47" t="s">
        <v>284</v>
      </c>
      <c r="C23" s="94">
        <v>125000</v>
      </c>
    </row>
    <row r="24" spans="1:3" ht="12.75">
      <c r="A24" s="32" t="s">
        <v>252</v>
      </c>
      <c r="B24" s="47" t="s">
        <v>285</v>
      </c>
      <c r="C24" s="94">
        <v>1300000</v>
      </c>
    </row>
    <row r="25" spans="1:3" ht="12.75">
      <c r="A25" s="51" t="s">
        <v>253</v>
      </c>
      <c r="B25" s="47" t="s">
        <v>286</v>
      </c>
      <c r="C25" s="94">
        <v>400000</v>
      </c>
    </row>
    <row r="26" spans="1:3" ht="12.75">
      <c r="A26" s="51" t="s">
        <v>317</v>
      </c>
      <c r="B26" s="47" t="s">
        <v>287</v>
      </c>
      <c r="C26" s="94">
        <v>400000</v>
      </c>
    </row>
    <row r="27" spans="1:3" ht="12.75">
      <c r="A27" s="51" t="s">
        <v>254</v>
      </c>
      <c r="B27" s="47" t="s">
        <v>288</v>
      </c>
      <c r="C27" s="94">
        <v>200000</v>
      </c>
    </row>
    <row r="28" spans="1:3" ht="12.75">
      <c r="A28" s="51" t="s">
        <v>82</v>
      </c>
      <c r="B28" s="47" t="s">
        <v>289</v>
      </c>
      <c r="C28" s="94">
        <v>100000</v>
      </c>
    </row>
    <row r="29" spans="1:3" ht="12.75">
      <c r="A29" s="51" t="s">
        <v>127</v>
      </c>
      <c r="B29" s="47" t="s">
        <v>290</v>
      </c>
      <c r="C29" s="94">
        <v>500000</v>
      </c>
    </row>
    <row r="30" spans="1:3" ht="12.75">
      <c r="A30" s="51" t="s">
        <v>255</v>
      </c>
      <c r="B30" s="47" t="s">
        <v>291</v>
      </c>
      <c r="C30" s="94">
        <v>-300000</v>
      </c>
    </row>
    <row r="31" spans="1:3" ht="12.75">
      <c r="A31" s="32" t="s">
        <v>256</v>
      </c>
      <c r="B31" s="47" t="s">
        <v>292</v>
      </c>
      <c r="C31" s="94">
        <f>SUM(C34:C38)*C39</f>
        <v>2250000</v>
      </c>
    </row>
    <row r="32" spans="1:3" ht="12.75">
      <c r="A32" s="51" t="s">
        <v>257</v>
      </c>
      <c r="B32" s="47" t="s">
        <v>293</v>
      </c>
      <c r="C32" s="94">
        <v>360000000</v>
      </c>
    </row>
    <row r="33" spans="1:3" ht="12.75">
      <c r="A33" s="51" t="s">
        <v>258</v>
      </c>
      <c r="B33" s="47" t="s">
        <v>294</v>
      </c>
      <c r="C33" s="94">
        <f>C32/12</f>
        <v>30000000</v>
      </c>
    </row>
    <row r="34" spans="1:3" ht="12.75">
      <c r="A34" s="51" t="s">
        <v>259</v>
      </c>
      <c r="B34" s="47" t="s">
        <v>295</v>
      </c>
      <c r="C34" s="94">
        <v>200000</v>
      </c>
    </row>
    <row r="35" spans="1:3" ht="12.75">
      <c r="A35" s="51" t="s">
        <v>260</v>
      </c>
      <c r="B35" s="47" t="s">
        <v>296</v>
      </c>
      <c r="C35" s="94">
        <v>125000</v>
      </c>
    </row>
    <row r="36" spans="1:3" ht="12.75">
      <c r="A36" s="51" t="s">
        <v>261</v>
      </c>
      <c r="B36" s="47" t="s">
        <v>297</v>
      </c>
      <c r="C36" s="94">
        <v>900000</v>
      </c>
    </row>
    <row r="37" spans="1:3" ht="12.75">
      <c r="A37" s="51" t="s">
        <v>262</v>
      </c>
      <c r="B37" s="47" t="s">
        <v>298</v>
      </c>
      <c r="C37" s="94">
        <v>750000</v>
      </c>
    </row>
    <row r="38" spans="1:3" ht="12.75">
      <c r="A38" s="51" t="s">
        <v>263</v>
      </c>
      <c r="B38" s="47" t="s">
        <v>299</v>
      </c>
      <c r="C38" s="94">
        <v>275000</v>
      </c>
    </row>
    <row r="39" spans="1:3" ht="12.75">
      <c r="A39" s="51" t="s">
        <v>264</v>
      </c>
      <c r="B39" s="47" t="s">
        <v>300</v>
      </c>
      <c r="C39" s="97">
        <v>1</v>
      </c>
    </row>
    <row r="40" spans="1:3" ht="12.75">
      <c r="A40" s="32" t="s">
        <v>265</v>
      </c>
      <c r="B40" s="47" t="s">
        <v>301</v>
      </c>
      <c r="C40" s="94">
        <f>SUM(C47:C51)*C52</f>
        <v>2550000</v>
      </c>
    </row>
    <row r="41" spans="1:3" ht="12.75">
      <c r="A41" s="51" t="s">
        <v>266</v>
      </c>
      <c r="B41" s="47" t="s">
        <v>302</v>
      </c>
      <c r="C41" s="94">
        <v>60000000</v>
      </c>
    </row>
    <row r="42" spans="1:5" ht="12.75">
      <c r="A42" s="51" t="s">
        <v>462</v>
      </c>
      <c r="B42" s="47" t="s">
        <v>303</v>
      </c>
      <c r="C42" s="94">
        <v>-30000000</v>
      </c>
      <c r="D42" s="111"/>
      <c r="E42" s="110"/>
    </row>
    <row r="43" spans="1:3" ht="12.75">
      <c r="A43" s="51" t="s">
        <v>267</v>
      </c>
      <c r="B43" s="47" t="s">
        <v>304</v>
      </c>
      <c r="C43" s="94">
        <v>20000000</v>
      </c>
    </row>
    <row r="44" spans="1:3" ht="12.75">
      <c r="A44" s="51" t="s">
        <v>122</v>
      </c>
      <c r="B44" s="47" t="s">
        <v>305</v>
      </c>
      <c r="C44" s="94">
        <v>10000000</v>
      </c>
    </row>
    <row r="45" spans="1:3" ht="12.75">
      <c r="A45" s="51" t="s">
        <v>268</v>
      </c>
      <c r="B45" s="47" t="s">
        <v>306</v>
      </c>
      <c r="C45" s="94">
        <v>60000000</v>
      </c>
    </row>
    <row r="46" spans="1:3" ht="12.75">
      <c r="A46" s="52" t="s">
        <v>269</v>
      </c>
      <c r="B46" s="47" t="s">
        <v>307</v>
      </c>
      <c r="C46" s="94">
        <v>70000000</v>
      </c>
    </row>
    <row r="47" spans="1:3" ht="12.75">
      <c r="A47" s="51" t="s">
        <v>259</v>
      </c>
      <c r="B47" s="47" t="s">
        <v>308</v>
      </c>
      <c r="C47" s="94">
        <v>250000</v>
      </c>
    </row>
    <row r="48" spans="1:3" ht="12.75">
      <c r="A48" s="51" t="s">
        <v>260</v>
      </c>
      <c r="B48" s="47" t="s">
        <v>309</v>
      </c>
      <c r="C48" s="94">
        <v>200000</v>
      </c>
    </row>
    <row r="49" spans="1:3" ht="12.75">
      <c r="A49" s="51" t="s">
        <v>261</v>
      </c>
      <c r="B49" s="47" t="s">
        <v>310</v>
      </c>
      <c r="C49" s="94">
        <v>1200000</v>
      </c>
    </row>
    <row r="50" spans="1:3" ht="12.75">
      <c r="A50" s="51" t="s">
        <v>262</v>
      </c>
      <c r="B50" s="47" t="s">
        <v>311</v>
      </c>
      <c r="C50" s="94">
        <v>750000</v>
      </c>
    </row>
    <row r="51" spans="1:3" ht="12.75">
      <c r="A51" s="51" t="s">
        <v>263</v>
      </c>
      <c r="B51" s="47" t="s">
        <v>312</v>
      </c>
      <c r="C51" s="94">
        <v>150000</v>
      </c>
    </row>
    <row r="52" spans="1:3" ht="12.75">
      <c r="A52" s="51" t="s">
        <v>264</v>
      </c>
      <c r="B52" s="47" t="s">
        <v>313</v>
      </c>
      <c r="C52" s="94">
        <v>1</v>
      </c>
    </row>
    <row r="53" spans="1:3" ht="12.75">
      <c r="A53" s="98" t="s">
        <v>270</v>
      </c>
      <c r="B53" s="47" t="s">
        <v>314</v>
      </c>
      <c r="C53" s="94">
        <v>20000</v>
      </c>
    </row>
    <row r="54" spans="1:3" ht="12.75">
      <c r="A54" s="98" t="s">
        <v>271</v>
      </c>
      <c r="B54" s="47" t="s">
        <v>315</v>
      </c>
      <c r="C54" s="94">
        <v>15000</v>
      </c>
    </row>
    <row r="56" spans="2:4" ht="12.75">
      <c r="B56">
        <v>100</v>
      </c>
      <c r="C56" t="b">
        <f>C5=SUM(C6:C15)</f>
        <v>1</v>
      </c>
      <c r="D56" t="s">
        <v>438</v>
      </c>
    </row>
    <row r="57" spans="2:4" ht="12.75">
      <c r="B57">
        <v>110</v>
      </c>
      <c r="C57" t="b">
        <f>C16=C17+C18+C19</f>
        <v>1</v>
      </c>
      <c r="D57" t="s">
        <v>439</v>
      </c>
    </row>
    <row r="58" spans="2:4" ht="12.75">
      <c r="B58">
        <v>120</v>
      </c>
      <c r="C58" t="b">
        <f>C4=C5+C16+C20+C21</f>
        <v>1</v>
      </c>
      <c r="D58" t="s">
        <v>440</v>
      </c>
    </row>
    <row r="59" spans="2:8" ht="12.75">
      <c r="B59" s="79">
        <v>130</v>
      </c>
      <c r="C59" s="79" t="b">
        <f>C24=SUM(C25:C30)</f>
        <v>1</v>
      </c>
      <c r="D59" s="79" t="s">
        <v>464</v>
      </c>
      <c r="E59" s="79"/>
      <c r="F59" s="79"/>
      <c r="G59" s="79"/>
      <c r="H59" s="79"/>
    </row>
    <row r="60" spans="2:4" ht="12.75">
      <c r="B60">
        <v>140</v>
      </c>
      <c r="C60" t="b">
        <f>C33=C32/12</f>
        <v>1</v>
      </c>
      <c r="D60" t="s">
        <v>441</v>
      </c>
    </row>
    <row r="61" spans="2:4" ht="12.75">
      <c r="B61">
        <v>140</v>
      </c>
      <c r="C61" t="b">
        <f>C31=SUM(C34:C38)*C39</f>
        <v>1</v>
      </c>
      <c r="D61" t="s">
        <v>442</v>
      </c>
    </row>
    <row r="62" spans="2:4" ht="12.75">
      <c r="B62">
        <v>150</v>
      </c>
      <c r="C62" t="b">
        <f>C34&lt;=200000</f>
        <v>1</v>
      </c>
      <c r="D62" t="s">
        <v>443</v>
      </c>
    </row>
    <row r="63" spans="2:4" ht="12.75">
      <c r="B63">
        <v>160</v>
      </c>
      <c r="C63" t="b">
        <f>C35&lt;=125000</f>
        <v>1</v>
      </c>
      <c r="D63" t="s">
        <v>444</v>
      </c>
    </row>
    <row r="64" spans="2:4" ht="12.75">
      <c r="B64">
        <v>170</v>
      </c>
      <c r="C64" t="b">
        <f>C36&lt;=900000</f>
        <v>1</v>
      </c>
      <c r="D64" t="s">
        <v>445</v>
      </c>
    </row>
    <row r="65" spans="1:4" ht="12.75">
      <c r="A65" s="92"/>
      <c r="B65">
        <v>180</v>
      </c>
      <c r="C65" t="b">
        <f>C37&lt;=750000</f>
        <v>1</v>
      </c>
      <c r="D65" t="s">
        <v>446</v>
      </c>
    </row>
    <row r="66" spans="2:10" ht="12.75">
      <c r="B66" s="79">
        <v>190</v>
      </c>
      <c r="C66" s="79" t="b">
        <f>C40=SUM(C47:C51)*C52</f>
        <v>1</v>
      </c>
      <c r="D66" s="112" t="s">
        <v>465</v>
      </c>
      <c r="E66" s="79"/>
      <c r="F66" s="79"/>
      <c r="G66" s="79"/>
      <c r="H66" s="79"/>
      <c r="I66" s="79"/>
      <c r="J66" s="79"/>
    </row>
    <row r="67" spans="2:4" ht="12.75">
      <c r="B67">
        <v>200</v>
      </c>
      <c r="C67" t="b">
        <f>C47&lt;=250000</f>
        <v>1</v>
      </c>
      <c r="D67" t="s">
        <v>447</v>
      </c>
    </row>
    <row r="68" spans="2:4" ht="12.75">
      <c r="B68">
        <v>210</v>
      </c>
      <c r="C68" t="b">
        <f>440&lt;=200000</f>
        <v>1</v>
      </c>
      <c r="D68" t="s">
        <v>448</v>
      </c>
    </row>
    <row r="69" spans="2:4" ht="12.75">
      <c r="B69">
        <v>220</v>
      </c>
      <c r="C69" t="b">
        <f>C49&lt;=1200000</f>
        <v>1</v>
      </c>
      <c r="D69" t="s">
        <v>449</v>
      </c>
    </row>
    <row r="70" spans="2:4" ht="12.75">
      <c r="B70">
        <v>230</v>
      </c>
      <c r="C70" t="b">
        <f>C50&lt;=750000</f>
        <v>1</v>
      </c>
      <c r="D70" t="s">
        <v>450</v>
      </c>
    </row>
    <row r="71" spans="2:4" ht="12.75">
      <c r="B71">
        <v>240</v>
      </c>
      <c r="C71" t="b">
        <f>C23&gt;=20000</f>
        <v>1</v>
      </c>
      <c r="D71" t="s">
        <v>451</v>
      </c>
    </row>
    <row r="72" spans="2:4" ht="12.75">
      <c r="B72">
        <v>250</v>
      </c>
      <c r="C72" t="b">
        <f>C45=C41+C42+C43+C44</f>
        <v>1</v>
      </c>
      <c r="D72" t="s">
        <v>463</v>
      </c>
    </row>
    <row r="73" spans="3:6" ht="12.75">
      <c r="C73" s="79"/>
      <c r="D73" s="79"/>
      <c r="E73" s="79"/>
      <c r="F73" s="79"/>
    </row>
    <row r="74" spans="3:6" ht="12.75">
      <c r="C74" s="79"/>
      <c r="D74" s="79"/>
      <c r="E74" s="79"/>
      <c r="F74" s="79"/>
    </row>
    <row r="75" spans="3:6" ht="12.75">
      <c r="C75" s="79"/>
      <c r="D75" s="79"/>
      <c r="E75" s="79"/>
      <c r="F75" s="79"/>
    </row>
    <row r="76" spans="3:6" ht="12.75">
      <c r="C76" s="79"/>
      <c r="D76" s="79"/>
      <c r="E76" s="79"/>
      <c r="F76" s="79"/>
    </row>
    <row r="77" spans="3:6" ht="12.75">
      <c r="C77" s="79"/>
      <c r="D77" s="79"/>
      <c r="E77" s="79"/>
      <c r="F77" s="79"/>
    </row>
    <row r="78" spans="3:6" ht="12.75">
      <c r="C78" s="79"/>
      <c r="D78" s="79"/>
      <c r="E78" s="79"/>
      <c r="F78" s="79"/>
    </row>
    <row r="79" spans="3:6" ht="12.75">
      <c r="C79" s="79"/>
      <c r="D79" s="79"/>
      <c r="E79" s="79"/>
      <c r="F79" s="79"/>
    </row>
    <row r="80" spans="3:6" ht="12.75">
      <c r="C80" s="79"/>
      <c r="D80" s="79"/>
      <c r="E80" s="79"/>
      <c r="F80" s="79"/>
    </row>
    <row r="81" spans="3:6" ht="12.75">
      <c r="C81" s="79"/>
      <c r="D81" s="79"/>
      <c r="E81" s="79"/>
      <c r="F81" s="79"/>
    </row>
    <row r="82" spans="3:6" ht="12.75">
      <c r="C82" s="79"/>
      <c r="D82" s="79"/>
      <c r="E82" s="79"/>
      <c r="F82" s="79"/>
    </row>
    <row r="83" spans="3:6" ht="12.75">
      <c r="C83" s="79"/>
      <c r="D83" s="79"/>
      <c r="E83" s="79"/>
      <c r="F83" s="79"/>
    </row>
    <row r="84" spans="3:6" ht="12.75">
      <c r="C84" s="79"/>
      <c r="D84" s="79"/>
      <c r="E84" s="79"/>
      <c r="F84" s="79"/>
    </row>
    <row r="85" spans="3:6" ht="12.75">
      <c r="C85" s="79"/>
      <c r="D85" s="79"/>
      <c r="E85" s="79"/>
      <c r="F85" s="79"/>
    </row>
    <row r="86" spans="3:6" ht="12.75">
      <c r="C86" s="79"/>
      <c r="D86" s="79"/>
      <c r="E86" s="79"/>
      <c r="F86" s="79"/>
    </row>
    <row r="87" spans="3:6" ht="12.75">
      <c r="C87" s="79"/>
      <c r="D87" s="79"/>
      <c r="E87" s="79"/>
      <c r="F87" s="79"/>
    </row>
    <row r="88" spans="3:6" ht="12.75">
      <c r="C88" s="79"/>
      <c r="D88" s="79"/>
      <c r="E88" s="79"/>
      <c r="F88" s="79"/>
    </row>
    <row r="89" spans="3:6" ht="12.75">
      <c r="C89" s="79"/>
      <c r="D89" s="79"/>
      <c r="E89" s="79"/>
      <c r="F89" s="79"/>
    </row>
    <row r="90" spans="3:6" ht="12.75">
      <c r="C90" s="79"/>
      <c r="D90" s="79"/>
      <c r="E90" s="79"/>
      <c r="F90" s="79"/>
    </row>
    <row r="91" spans="3:6" ht="12.75">
      <c r="C91" s="79"/>
      <c r="D91" s="79"/>
      <c r="E91" s="79"/>
      <c r="F91" s="79"/>
    </row>
    <row r="92" spans="3:6" ht="12.75">
      <c r="C92" s="79"/>
      <c r="D92" s="79"/>
      <c r="E92" s="79"/>
      <c r="F92" s="79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Dufrane</dc:creator>
  <cp:keywords/>
  <dc:description/>
  <cp:lastModifiedBy>deneefl</cp:lastModifiedBy>
  <cp:lastPrinted>2011-03-31T12:27:56Z</cp:lastPrinted>
  <dcterms:created xsi:type="dcterms:W3CDTF">2011-01-21T15:08:05Z</dcterms:created>
  <dcterms:modified xsi:type="dcterms:W3CDTF">2011-04-05T11:39:50Z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1315438393</vt:i4>
  </property>
  <property fmtid="{D5CDD505-2E9C-101B-9397-08002B2CF9AE}" pid="3" name="_NewReviewCycle">
    <vt:lpwstr/>
  </property>
  <property fmtid="{D5CDD505-2E9C-101B-9397-08002B2CF9AE}" pid="4" name="_EmailSubject">
    <vt:lpwstr>Ajout d'un document sur notre website</vt:lpwstr>
  </property>
  <property fmtid="{D5CDD505-2E9C-101B-9397-08002B2CF9AE}" pid="5" name="_AuthorEmail">
    <vt:lpwstr>Maite.Dufrane@nbb.be</vt:lpwstr>
  </property>
  <property fmtid="{D5CDD505-2E9C-101B-9397-08002B2CF9AE}" pid="6" name="_AuthorEmailDisplayName">
    <vt:lpwstr>Dufrane Maite</vt:lpwstr>
  </property>
  <property fmtid="{D5CDD505-2E9C-101B-9397-08002B2CF9AE}" pid="7" name="_PreviousAdHocReviewCycleID">
    <vt:i4>890749521</vt:i4>
  </property>
  <property fmtid="{D5CDD505-2E9C-101B-9397-08002B2CF9AE}" pid="8" name="_ReviewingToolsShownOnce">
    <vt:lpwstr/>
  </property>
</Properties>
</file>